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egan_Bartaula\Desktop\"/>
    </mc:Choice>
  </mc:AlternateContent>
  <xr:revisionPtr revIDLastSave="0" documentId="8_{D4B4BB34-DE8A-4899-B30F-16953D0E33CF}" xr6:coauthVersionLast="47" xr6:coauthVersionMax="47" xr10:uidLastSave="{00000000-0000-0000-0000-000000000000}"/>
  <bookViews>
    <workbookView xWindow="-120" yWindow="-120" windowWidth="29040" windowHeight="15840" xr2:uid="{6D2A89B6-7D17-4599-B5D4-8D986F9FE919}"/>
  </bookViews>
  <sheets>
    <sheet name="0_Introduction" sheetId="1" r:id="rId1"/>
    <sheet name="1_Basic_Arithmetic_Logic" sheetId="2" r:id="rId2"/>
    <sheet name="2_Text_Functions" sheetId="3" r:id="rId3"/>
    <sheet name="3_Date_Time_Functions" sheetId="4" r:id="rId4"/>
    <sheet name="4_Lookup_Reference" sheetId="5" r:id="rId5"/>
    <sheet name="5_Statistical_Counting" sheetId="6" r:id="rId6"/>
    <sheet name="6_Math_Rounding" sheetId="7" r:id="rId7"/>
    <sheet name="7_Data_Cleaning" sheetId="8" r:id="rId8"/>
    <sheet name="8_Error_Handling" sheetId="9" r:id="rId9"/>
    <sheet name="9_Intermediate_Analysis" sheetId="10" state="hidden" r:id="rId10"/>
    <sheet name="10_Financial_Functions" sheetId="11" state="hidden" r:id="rId11"/>
    <sheet name="11_Advanced_Dynamic" sheetId="12" state="hidden" r:id="rId12"/>
    <sheet name="12_Dashboard" sheetId="13" r:id="rId1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2" i="13" l="1"/>
  <c r="B43" i="13"/>
  <c r="B44" i="13"/>
  <c r="K20" i="13"/>
  <c r="J20" i="13"/>
  <c r="I20" i="13"/>
  <c r="H20" i="13"/>
  <c r="G20" i="13"/>
  <c r="F20" i="13"/>
  <c r="C24" i="13"/>
  <c r="B24" i="13"/>
  <c r="G14" i="13"/>
  <c r="G13" i="13"/>
  <c r="G12" i="13"/>
  <c r="G11" i="13"/>
  <c r="G10" i="13"/>
  <c r="F14" i="13"/>
  <c r="E14" i="13"/>
  <c r="D14" i="13"/>
  <c r="C14" i="13"/>
  <c r="B14" i="13"/>
  <c r="F13" i="13"/>
  <c r="F12" i="13"/>
  <c r="F11" i="13"/>
  <c r="F10" i="13"/>
  <c r="H28" i="12" a="1"/>
  <c r="H28" i="12" s="1"/>
  <c r="H27" i="12" a="1"/>
  <c r="H27" i="12" s="1"/>
  <c r="C21" i="12" a="1"/>
  <c r="C21" i="12" s="1"/>
  <c r="B21" i="12" a="1"/>
  <c r="B21" i="12" s="1"/>
  <c r="H16" i="12" a="1"/>
  <c r="H16" i="12" s="1"/>
  <c r="H9" i="12"/>
  <c r="A13" i="12" a="1"/>
  <c r="A13" i="12" s="1"/>
  <c r="A9" i="12" a="1"/>
  <c r="A9" i="12" s="1"/>
  <c r="A5" i="12" a="1"/>
  <c r="A5" i="12" s="1"/>
  <c r="F27" i="11"/>
  <c r="F26" i="11"/>
  <c r="F15" i="11"/>
  <c r="F8" i="11"/>
  <c r="B23" i="11"/>
  <c r="B22" i="11"/>
  <c r="B21" i="11"/>
  <c r="B13" i="11"/>
  <c r="B12" i="11"/>
  <c r="B11" i="11"/>
  <c r="C26" i="10"/>
  <c r="C25" i="10"/>
  <c r="C24" i="10"/>
  <c r="C23" i="10"/>
  <c r="C22" i="10"/>
  <c r="C21" i="10"/>
  <c r="C20" i="10"/>
  <c r="C19" i="10"/>
  <c r="C18" i="10"/>
  <c r="C17" i="10"/>
  <c r="C16" i="10"/>
  <c r="B16" i="10"/>
  <c r="B17" i="10"/>
  <c r="B18" i="10"/>
  <c r="B19" i="10"/>
  <c r="B20" i="10"/>
  <c r="B21" i="10"/>
  <c r="B22" i="10"/>
  <c r="B23" i="10"/>
  <c r="B24" i="10"/>
  <c r="B25" i="10"/>
  <c r="B26" i="10"/>
  <c r="H4" i="10"/>
  <c r="H5" i="10"/>
  <c r="H6" i="10"/>
  <c r="H7" i="10"/>
  <c r="H8" i="10"/>
  <c r="H9" i="10"/>
  <c r="H10" i="10"/>
  <c r="H11" i="10"/>
  <c r="H12" i="10"/>
  <c r="H13" i="10"/>
  <c r="G4" i="10"/>
  <c r="G5" i="10"/>
  <c r="G6" i="10"/>
  <c r="G7" i="10"/>
  <c r="G8" i="10"/>
  <c r="G9" i="10"/>
  <c r="G10" i="10"/>
  <c r="G11" i="10"/>
  <c r="G12" i="10"/>
  <c r="G13" i="10"/>
  <c r="F4" i="10"/>
  <c r="F5" i="10"/>
  <c r="F6" i="10"/>
  <c r="F7" i="10"/>
  <c r="F8" i="10"/>
  <c r="F9" i="10"/>
  <c r="F10" i="10"/>
  <c r="F11" i="10"/>
  <c r="F12" i="10"/>
  <c r="F13" i="10"/>
  <c r="E4" i="10"/>
  <c r="E5" i="10"/>
  <c r="E6" i="10"/>
  <c r="E7" i="10"/>
  <c r="E8" i="10"/>
  <c r="E9" i="10"/>
  <c r="E10" i="10"/>
  <c r="E11" i="10"/>
  <c r="E12" i="10"/>
  <c r="E13" i="10"/>
  <c r="I19" i="9"/>
  <c r="I18" i="9"/>
  <c r="H18" i="9"/>
  <c r="H19" i="9"/>
  <c r="K14" i="9"/>
  <c r="J14" i="9"/>
  <c r="I14" i="9"/>
  <c r="K13" i="9"/>
  <c r="J13" i="9"/>
  <c r="I13" i="9"/>
  <c r="K12" i="9"/>
  <c r="J12" i="9"/>
  <c r="I12" i="9"/>
  <c r="K11" i="9"/>
  <c r="J11" i="9"/>
  <c r="I11" i="9"/>
  <c r="K10" i="9"/>
  <c r="J10" i="9"/>
  <c r="I10" i="9"/>
  <c r="K7" i="9"/>
  <c r="K6" i="9"/>
  <c r="K5" i="9"/>
  <c r="K4" i="9"/>
  <c r="I7" i="9"/>
  <c r="I6" i="9"/>
  <c r="I5" i="9"/>
  <c r="I4" i="9"/>
  <c r="H4" i="9"/>
  <c r="J4" i="9"/>
  <c r="H5" i="9"/>
  <c r="J5" i="9"/>
  <c r="H6" i="9"/>
  <c r="J6" i="9"/>
  <c r="H7" i="9"/>
  <c r="J7" i="9"/>
  <c r="D29" i="8"/>
  <c r="D28" i="8"/>
  <c r="D27" i="8"/>
  <c r="D26" i="8"/>
  <c r="C26" i="8"/>
  <c r="C27" i="8"/>
  <c r="C28" i="8"/>
  <c r="C29" i="8"/>
  <c r="A21" i="8" a="1"/>
  <c r="A21" i="8" s="1"/>
  <c r="K6" i="8" a="1"/>
  <c r="K6" i="8" s="1"/>
  <c r="G5" i="8" a="1"/>
  <c r="G5" i="8" s="1"/>
  <c r="E5" i="8" a="1"/>
  <c r="E5" i="8" s="1"/>
  <c r="G12" i="7"/>
  <c r="H12" i="7" s="1"/>
  <c r="I12" i="7" s="1"/>
  <c r="G13" i="7"/>
  <c r="H13" i="7" s="1"/>
  <c r="I13" i="7" s="1"/>
  <c r="G14" i="7"/>
  <c r="H14" i="7" s="1"/>
  <c r="I14" i="7" s="1"/>
  <c r="G15" i="7"/>
  <c r="H15" i="7" s="1"/>
  <c r="I15" i="7" s="1"/>
  <c r="G16" i="7"/>
  <c r="H16" i="7" s="1"/>
  <c r="I16" i="7" s="1"/>
  <c r="C16" i="7"/>
  <c r="C15" i="7"/>
  <c r="C14" i="7"/>
  <c r="C13" i="7"/>
  <c r="C12" i="7"/>
  <c r="C11" i="7"/>
  <c r="B14" i="7"/>
  <c r="B15" i="7"/>
  <c r="B16" i="7"/>
  <c r="G4" i="7"/>
  <c r="G5" i="7"/>
  <c r="G6" i="7"/>
  <c r="G7" i="7"/>
  <c r="G8" i="7"/>
  <c r="F4" i="7"/>
  <c r="F5" i="7"/>
  <c r="F6" i="7"/>
  <c r="F7" i="7"/>
  <c r="F8" i="7"/>
  <c r="E4" i="7"/>
  <c r="E5" i="7"/>
  <c r="E6" i="7"/>
  <c r="E7" i="7"/>
  <c r="E8" i="7"/>
  <c r="D4" i="7"/>
  <c r="D5" i="7"/>
  <c r="D6" i="7"/>
  <c r="D7" i="7"/>
  <c r="D8" i="7"/>
  <c r="C4" i="7"/>
  <c r="C5" i="7"/>
  <c r="C6" i="7"/>
  <c r="C7" i="7"/>
  <c r="C8" i="7"/>
  <c r="J18" i="6"/>
  <c r="J17" i="6"/>
  <c r="J16" i="6"/>
  <c r="J15" i="6"/>
  <c r="J14" i="6"/>
  <c r="J13" i="6"/>
  <c r="J12" i="6"/>
  <c r="I12" i="6"/>
  <c r="I13" i="6"/>
  <c r="I14" i="6"/>
  <c r="I15" i="6"/>
  <c r="I16" i="6"/>
  <c r="I17" i="6"/>
  <c r="I18" i="6"/>
  <c r="J9" i="6"/>
  <c r="J8" i="6"/>
  <c r="J7" i="6"/>
  <c r="J6" i="6"/>
  <c r="J5" i="6"/>
  <c r="J4" i="6"/>
  <c r="I4" i="6"/>
  <c r="I5" i="6"/>
  <c r="I6" i="6"/>
  <c r="I7" i="6"/>
  <c r="I8" i="6"/>
  <c r="I9" i="6"/>
  <c r="D22" i="5"/>
  <c r="D21" i="5"/>
  <c r="D20" i="5"/>
  <c r="D19" i="5"/>
  <c r="D18" i="5"/>
  <c r="D17" i="5"/>
  <c r="D16" i="5"/>
  <c r="C16" i="5"/>
  <c r="C17" i="5"/>
  <c r="C18" i="5"/>
  <c r="C19" i="5"/>
  <c r="C20" i="5"/>
  <c r="C21" i="5"/>
  <c r="C22" i="5"/>
  <c r="C16" i="4"/>
  <c r="C15" i="4"/>
  <c r="C14" i="4"/>
  <c r="C13" i="4"/>
  <c r="C12" i="4"/>
  <c r="C11" i="4"/>
  <c r="B11" i="4"/>
  <c r="B12" i="4"/>
  <c r="B13" i="4"/>
  <c r="B14" i="4"/>
  <c r="B15" i="4"/>
  <c r="B16" i="4"/>
  <c r="J4" i="4"/>
  <c r="J5" i="4"/>
  <c r="J6" i="4"/>
  <c r="J7" i="4"/>
  <c r="J8" i="4"/>
  <c r="I4" i="4"/>
  <c r="I5" i="4"/>
  <c r="I6" i="4"/>
  <c r="I7" i="4"/>
  <c r="I8" i="4"/>
  <c r="H4" i="4"/>
  <c r="H5" i="4"/>
  <c r="H6" i="4"/>
  <c r="H7" i="4"/>
  <c r="H8" i="4"/>
  <c r="G4" i="4"/>
  <c r="G5" i="4"/>
  <c r="G6" i="4"/>
  <c r="G7" i="4"/>
  <c r="G8" i="4"/>
  <c r="F4" i="4"/>
  <c r="F5" i="4"/>
  <c r="F6" i="4"/>
  <c r="F7" i="4"/>
  <c r="F8" i="4"/>
  <c r="E4" i="4"/>
  <c r="E5" i="4"/>
  <c r="E6" i="4"/>
  <c r="E7" i="4"/>
  <c r="E8" i="4"/>
  <c r="D4" i="4"/>
  <c r="D5" i="4"/>
  <c r="D6" i="4"/>
  <c r="D7" i="4"/>
  <c r="D8" i="4"/>
  <c r="D19" i="3"/>
  <c r="D18" i="3"/>
  <c r="D17" i="3"/>
  <c r="D16" i="3"/>
  <c r="D15" i="3"/>
  <c r="D14" i="3"/>
  <c r="D13" i="3"/>
  <c r="D12" i="3"/>
  <c r="D11" i="3"/>
  <c r="C11" i="3"/>
  <c r="C12" i="3"/>
  <c r="C13" i="3"/>
  <c r="C14" i="3"/>
  <c r="C15" i="3"/>
  <c r="C16" i="3"/>
  <c r="C17" i="3"/>
  <c r="C18" i="3"/>
  <c r="C19" i="3"/>
  <c r="I4" i="3"/>
  <c r="I5" i="3"/>
  <c r="I6" i="3"/>
  <c r="I7" i="3"/>
  <c r="I8" i="3"/>
  <c r="H4" i="3"/>
  <c r="H5" i="3"/>
  <c r="H6" i="3"/>
  <c r="H7" i="3"/>
  <c r="H8" i="3"/>
  <c r="G4" i="3"/>
  <c r="G5" i="3"/>
  <c r="G6" i="3"/>
  <c r="G7" i="3"/>
  <c r="G8" i="3"/>
  <c r="F4" i="3"/>
  <c r="F5" i="3"/>
  <c r="F6" i="3"/>
  <c r="F7" i="3"/>
  <c r="F8" i="3"/>
  <c r="E4" i="3"/>
  <c r="E5" i="3"/>
  <c r="E6" i="3"/>
  <c r="E7" i="3"/>
  <c r="E8" i="3"/>
  <c r="D4" i="3"/>
  <c r="D5" i="3"/>
  <c r="D6" i="3"/>
  <c r="D7" i="3"/>
  <c r="D8" i="3"/>
  <c r="C21" i="2"/>
  <c r="C20" i="2"/>
  <c r="C19" i="2"/>
  <c r="C18" i="2"/>
  <c r="C17" i="2"/>
  <c r="C16" i="2"/>
  <c r="B16" i="2"/>
  <c r="B17" i="2"/>
  <c r="B18" i="2"/>
  <c r="B19" i="2"/>
  <c r="B20" i="2"/>
  <c r="B21" i="2"/>
  <c r="I4" i="2"/>
  <c r="I5" i="2"/>
  <c r="I6" i="2"/>
  <c r="I7" i="2"/>
  <c r="I8" i="2"/>
  <c r="I9" i="2"/>
  <c r="I10" i="2"/>
  <c r="I11" i="2"/>
  <c r="I12" i="2"/>
  <c r="I13" i="2"/>
  <c r="H4" i="2"/>
  <c r="H5" i="2"/>
  <c r="H6" i="2"/>
  <c r="H7" i="2"/>
  <c r="H8" i="2"/>
  <c r="H9" i="2"/>
  <c r="H10" i="2"/>
  <c r="H11" i="2"/>
  <c r="H12" i="2"/>
  <c r="H13" i="2"/>
  <c r="G4" i="2"/>
  <c r="G5" i="2"/>
  <c r="G6" i="2"/>
  <c r="G7" i="2"/>
  <c r="G8" i="2"/>
  <c r="G9" i="2"/>
  <c r="G10" i="2"/>
  <c r="G11" i="2"/>
  <c r="G12" i="2"/>
  <c r="G13" i="2"/>
  <c r="F13" i="2"/>
  <c r="F12" i="2"/>
  <c r="F11" i="2"/>
  <c r="F10" i="2"/>
  <c r="F9" i="2"/>
  <c r="F8" i="2"/>
  <c r="F7" i="2"/>
  <c r="F6" i="2"/>
  <c r="F5" i="2"/>
  <c r="F4" i="2"/>
  <c r="D23" i="5" a="1"/>
  <c r="C23" i="5" a="1"/>
  <c r="D23" i="5" l="1"/>
  <c r="C23" i="5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<sst xmlns="http://schemas.openxmlformats.org/spreadsheetml/2006/main" count="695" uniqueCount="561">
  <si>
    <t>📊 EXCEL MASTERCLASS - 1.5 HOUR SESSION</t>
  </si>
  <si>
    <t>Session Title:</t>
  </si>
  <si>
    <t>Excel Functions from Basics to Advanced</t>
  </si>
  <si>
    <t>Duration:</t>
  </si>
  <si>
    <t>1.5 Hours</t>
  </si>
  <si>
    <t>Date:</t>
  </si>
  <si>
    <t>🎯 WHAT IS EXCEL?</t>
  </si>
  <si>
    <t>Excel is a powerful spreadsheet application by Microsoft that allows you to:</t>
  </si>
  <si>
    <t>• Organize data in rows and columns</t>
  </si>
  <si>
    <t>• Perform calculations using formulas</t>
  </si>
  <si>
    <t>• Analyze data with charts and pivot tables</t>
  </si>
  <si>
    <t>• Automate repetitive tasks</t>
  </si>
  <si>
    <t>• Create professional reports and dashboards</t>
  </si>
  <si>
    <t>🤔 WHY USE EXCEL?</t>
  </si>
  <si>
    <t>Benefit</t>
  </si>
  <si>
    <t>Description</t>
  </si>
  <si>
    <t>Daily Life Example</t>
  </si>
  <si>
    <t>Workplace Example</t>
  </si>
  <si>
    <t>Efficiency</t>
  </si>
  <si>
    <t>Automate calculations</t>
  </si>
  <si>
    <t>Budget tracking</t>
  </si>
  <si>
    <t>Sales reports</t>
  </si>
  <si>
    <t>Accuracy</t>
  </si>
  <si>
    <t>Reduce human errors</t>
  </si>
  <si>
    <t>Bill splitting</t>
  </si>
  <si>
    <t>Financial statements</t>
  </si>
  <si>
    <t>Organization</t>
  </si>
  <si>
    <t>Structure data logically</t>
  </si>
  <si>
    <t>Grocery lists</t>
  </si>
  <si>
    <t>Employee database</t>
  </si>
  <si>
    <t>Visualization</t>
  </si>
  <si>
    <t>Create charts &amp; graphs</t>
  </si>
  <si>
    <t>Expense trends</t>
  </si>
  <si>
    <t>KPI dashboards</t>
  </si>
  <si>
    <t>Analysis</t>
  </si>
  <si>
    <t>Find patterns &amp; insights</t>
  </si>
  <si>
    <t>Spending habits</t>
  </si>
  <si>
    <t>Market analysis</t>
  </si>
  <si>
    <t>📋 SESSION AGENDA</t>
  </si>
  <si>
    <t>Time</t>
  </si>
  <si>
    <t>Topic</t>
  </si>
  <si>
    <t>Sheet</t>
  </si>
  <si>
    <t>10 min</t>
  </si>
  <si>
    <t>Introduction to Excel</t>
  </si>
  <si>
    <t>0_Introduction</t>
  </si>
  <si>
    <t>6 min</t>
  </si>
  <si>
    <t>Basic Arithmetic &amp; Logical Functions</t>
  </si>
  <si>
    <t>1_Basic_Arithmetic_Logic</t>
  </si>
  <si>
    <t>Text Functions</t>
  </si>
  <si>
    <t>2_Text_Functions</t>
  </si>
  <si>
    <t>Date &amp; Time Functions</t>
  </si>
  <si>
    <t>3_Date_Time_Functions</t>
  </si>
  <si>
    <t>Lookup &amp; Reference Functions</t>
  </si>
  <si>
    <t>4_Lookup_Reference</t>
  </si>
  <si>
    <t>Statistical &amp; Counting Functions</t>
  </si>
  <si>
    <t>5_Statistical_Counting</t>
  </si>
  <si>
    <t>Math &amp; Rounding Functions</t>
  </si>
  <si>
    <t>6_Math_Rounding</t>
  </si>
  <si>
    <t>Data Cleaning &amp; Transformation</t>
  </si>
  <si>
    <t>7_Data_Cleaning</t>
  </si>
  <si>
    <t>5 min</t>
  </si>
  <si>
    <t>Error Handling Functions</t>
  </si>
  <si>
    <t>8_Error_Handling</t>
  </si>
  <si>
    <t>Intermediate Analysis Functions</t>
  </si>
  <si>
    <t>9_Intermediate_Analysis</t>
  </si>
  <si>
    <t>Financial Functions</t>
  </si>
  <si>
    <t>10_Financial_Functions</t>
  </si>
  <si>
    <t>Advanced Array/Dynamic Functions</t>
  </si>
  <si>
    <t>11_Advanced_Dynamic</t>
  </si>
  <si>
    <t>15 min</t>
  </si>
  <si>
    <t>Mini Dashboard Showcase</t>
  </si>
  <si>
    <t>12_Dashboard</t>
  </si>
  <si>
    <t>Wrap-up &amp; Q&amp;A</t>
  </si>
  <si>
    <t>1️⃣ BASIC ARITHMETIC &amp; LOGICAL FUNCTIONS</t>
  </si>
  <si>
    <t>Student ID</t>
  </si>
  <si>
    <t>Name</t>
  </si>
  <si>
    <t>Math Score</t>
  </si>
  <si>
    <t>Science Score</t>
  </si>
  <si>
    <t>Attendance</t>
  </si>
  <si>
    <t>Result</t>
  </si>
  <si>
    <t>Both Conditions</t>
  </si>
  <si>
    <t>Either Condition</t>
  </si>
  <si>
    <t>Not Pass</t>
  </si>
  <si>
    <t>S001</t>
  </si>
  <si>
    <t>Alice Johnson</t>
  </si>
  <si>
    <t>Yes</t>
  </si>
  <si>
    <t>S002</t>
  </si>
  <si>
    <t>Bob Smith</t>
  </si>
  <si>
    <t>S003</t>
  </si>
  <si>
    <t>Carol White</t>
  </si>
  <si>
    <t>No</t>
  </si>
  <si>
    <t>S004</t>
  </si>
  <si>
    <t>David Brown</t>
  </si>
  <si>
    <t>S005</t>
  </si>
  <si>
    <t>Emma Davis</t>
  </si>
  <si>
    <t>S006</t>
  </si>
  <si>
    <t>Frank Miller</t>
  </si>
  <si>
    <t>S007</t>
  </si>
  <si>
    <t>Grace Lee</t>
  </si>
  <si>
    <t>S008</t>
  </si>
  <si>
    <t>Henry Wilson</t>
  </si>
  <si>
    <t>S009</t>
  </si>
  <si>
    <t>Ivy Chen</t>
  </si>
  <si>
    <t>S010</t>
  </si>
  <si>
    <t>Jack Taylor</t>
  </si>
  <si>
    <t>📊 SUMMARY FORMULAS</t>
  </si>
  <si>
    <t>Formula Used</t>
  </si>
  <si>
    <t>Total Math Scores (SUM)</t>
  </si>
  <si>
    <t>Average Math Score (AVERAGE)</t>
  </si>
  <si>
    <t>Minimum Score (MIN)</t>
  </si>
  <si>
    <t>Maximum Score (MAX)</t>
  </si>
  <si>
    <t>Total Science Scores</t>
  </si>
  <si>
    <t>Average Science Score</t>
  </si>
  <si>
    <t>2️⃣ TEXT FUNCTIONS</t>
  </si>
  <si>
    <t>First Name</t>
  </si>
  <si>
    <t>Last Name</t>
  </si>
  <si>
    <t>Email (Messy)</t>
  </si>
  <si>
    <t>Full Name (CONCAT)</t>
  </si>
  <si>
    <t>Full Name (TEXTJOIN)</t>
  </si>
  <si>
    <t>First 3 Chars</t>
  </si>
  <si>
    <t>Last 4 Chars</t>
  </si>
  <si>
    <t>Middle Extract</t>
  </si>
  <si>
    <t>Name Length</t>
  </si>
  <si>
    <t xml:space="preserve">  john  </t>
  </si>
  <si>
    <t>DOE</t>
  </si>
  <si>
    <t>john.doe@email.com</t>
  </si>
  <si>
    <t>MARY</t>
  </si>
  <si>
    <t xml:space="preserve">  smith  </t>
  </si>
  <si>
    <t>mary.smith@email.com</t>
  </si>
  <si>
    <t>robert</t>
  </si>
  <si>
    <t>JOHNSON</t>
  </si>
  <si>
    <t>robert.j@email.com</t>
  </si>
  <si>
    <t>JENNIFER</t>
  </si>
  <si>
    <t>williams</t>
  </si>
  <si>
    <t>jen.w@email.com</t>
  </si>
  <si>
    <t>michael</t>
  </si>
  <si>
    <t>BROWN</t>
  </si>
  <si>
    <t>m.brown@email.com</t>
  </si>
  <si>
    <t>📊 MORE TEXT FUNCTIONS</t>
  </si>
  <si>
    <t>Original</t>
  </si>
  <si>
    <t>Formula</t>
  </si>
  <si>
    <t>FIND (case-sensitive)</t>
  </si>
  <si>
    <t>SEARCH (case-insensitive)</t>
  </si>
  <si>
    <t>REPLACE</t>
  </si>
  <si>
    <t>SUBSTITUTE</t>
  </si>
  <si>
    <t>UPPER</t>
  </si>
  <si>
    <t>john</t>
  </si>
  <si>
    <t>LOWER</t>
  </si>
  <si>
    <t>PROPER</t>
  </si>
  <si>
    <t>john doe</t>
  </si>
  <si>
    <t>TRIM</t>
  </si>
  <si>
    <t xml:space="preserve">  hello  world  </t>
  </si>
  <si>
    <t>CLEAN (removes non-printable)</t>
  </si>
  <si>
    <t>Text with hidden chars</t>
  </si>
  <si>
    <t>3️⃣ DATE &amp; TIME FUNCTIONS</t>
  </si>
  <si>
    <t>Project</t>
  </si>
  <si>
    <t>Start Date</t>
  </si>
  <si>
    <t>End Date</t>
  </si>
  <si>
    <t>Days Between</t>
  </si>
  <si>
    <t>Working Days</t>
  </si>
  <si>
    <t>Day</t>
  </si>
  <si>
    <t>Month</t>
  </si>
  <si>
    <t>Year</t>
  </si>
  <si>
    <t>Weekday</t>
  </si>
  <si>
    <t>Week Number</t>
  </si>
  <si>
    <t>Website Redesign</t>
  </si>
  <si>
    <t>Mobile App Dev</t>
  </si>
  <si>
    <t>Data Migration</t>
  </si>
  <si>
    <t>Security Audit</t>
  </si>
  <si>
    <t>Training Program</t>
  </si>
  <si>
    <t>📊 MORE DATE &amp; TIME FUNCTIONS</t>
  </si>
  <si>
    <t>TODAY (Current Date)</t>
  </si>
  <si>
    <t>Returns today's date</t>
  </si>
  <si>
    <t>NOW (Current Date &amp; Time)</t>
  </si>
  <si>
    <t>Returns current date and time</t>
  </si>
  <si>
    <t>EOMONTH (End of Month)</t>
  </si>
  <si>
    <t>Last day of current month</t>
  </si>
  <si>
    <t>EOMONTH (+1 month)</t>
  </si>
  <si>
    <t>Last day of next month</t>
  </si>
  <si>
    <t>WORKDAY (Add 10 working days)</t>
  </si>
  <si>
    <t>Date after 10 working days</t>
  </si>
  <si>
    <t>WORKDAY (Subtract 5 days)</t>
  </si>
  <si>
    <t>Date 5 working days ago</t>
  </si>
  <si>
    <t>4️⃣ LOOKUP &amp; REFERENCE FUNCTIONS</t>
  </si>
  <si>
    <t>Emp ID</t>
  </si>
  <si>
    <t>Department</t>
  </si>
  <si>
    <t>Salary</t>
  </si>
  <si>
    <t>Location</t>
  </si>
  <si>
    <t>HR</t>
  </si>
  <si>
    <t>New York</t>
  </si>
  <si>
    <t>Finance</t>
  </si>
  <si>
    <t>Chicago</t>
  </si>
  <si>
    <t>IT</t>
  </si>
  <si>
    <t>Seattle</t>
  </si>
  <si>
    <t>Marketing</t>
  </si>
  <si>
    <t>Boston</t>
  </si>
  <si>
    <t>Metric</t>
  </si>
  <si>
    <t>Q1</t>
  </si>
  <si>
    <t>Q2</t>
  </si>
  <si>
    <t>Q3</t>
  </si>
  <si>
    <t>Q4</t>
  </si>
  <si>
    <t>Revenue</t>
  </si>
  <si>
    <t>Expenses</t>
  </si>
  <si>
    <t>Profit</t>
  </si>
  <si>
    <t>📊 LOOKUP FORMULA EXAMPLES</t>
  </si>
  <si>
    <t>Search For</t>
  </si>
  <si>
    <t>VLOOKUP (Find Name by ID)</t>
  </si>
  <si>
    <t>VLOOKUP (Find Salary by ID)</t>
  </si>
  <si>
    <t>HLOOKUP (Find Q2 Revenue)</t>
  </si>
  <si>
    <t>INDEX+MATCH (Find Dept)</t>
  </si>
  <si>
    <t>XLOOKUP (Find Location)</t>
  </si>
  <si>
    <t>CHOOSE (Pick Department)</t>
  </si>
  <si>
    <t>OFFSET (Move 2 rows, 1 col)</t>
  </si>
  <si>
    <t>From A4</t>
  </si>
  <si>
    <t>INDIRECT (Dynamic Ref)</t>
  </si>
  <si>
    <t>B6</t>
  </si>
  <si>
    <t>5️⃣ STATISTICAL &amp; COUNTING FUNCTIONS</t>
  </si>
  <si>
    <t>Order ID</t>
  </si>
  <si>
    <t>Region</t>
  </si>
  <si>
    <t>Product</t>
  </si>
  <si>
    <t>Sales Amount</t>
  </si>
  <si>
    <t>Quantity</t>
  </si>
  <si>
    <t>Status</t>
  </si>
  <si>
    <t>North</t>
  </si>
  <si>
    <t>Laptop</t>
  </si>
  <si>
    <t>Completed</t>
  </si>
  <si>
    <t>South</t>
  </si>
  <si>
    <t>Phone</t>
  </si>
  <si>
    <t>East</t>
  </si>
  <si>
    <t>Tablet</t>
  </si>
  <si>
    <t>Pending</t>
  </si>
  <si>
    <t>West</t>
  </si>
  <si>
    <t>Cancelled</t>
  </si>
  <si>
    <t>📊 COUNTING FUNCTIONS</t>
  </si>
  <si>
    <t>COUNT (numbers only)</t>
  </si>
  <si>
    <t>Count cells with numbers</t>
  </si>
  <si>
    <t>COUNTA (non-empty)</t>
  </si>
  <si>
    <t>Count non-empty cells</t>
  </si>
  <si>
    <t>COUNTBLANK (empty)</t>
  </si>
  <si>
    <t>Count empty cells</t>
  </si>
  <si>
    <t>COUNTIF (North region)</t>
  </si>
  <si>
    <t>Count North orders</t>
  </si>
  <si>
    <t>COUNTIF (Sales &gt; 1000)</t>
  </si>
  <si>
    <t>Count high value sales</t>
  </si>
  <si>
    <t>COUNTIFS (North + Completed)</t>
  </si>
  <si>
    <t>Multiple criteria</t>
  </si>
  <si>
    <t>📊 SUM &amp; AVERAGE FUNCTIONS</t>
  </si>
  <si>
    <t>SUMIF (North sales)</t>
  </si>
  <si>
    <t>Sum sales for North</t>
  </si>
  <si>
    <t>SUMIF (Laptops)</t>
  </si>
  <si>
    <t>Sum laptop sales</t>
  </si>
  <si>
    <t>SUMIFS (North + Completed)</t>
  </si>
  <si>
    <t>Multiple criteria sum</t>
  </si>
  <si>
    <t>AVERAGEIF (North)</t>
  </si>
  <si>
    <t>Avg North sales</t>
  </si>
  <si>
    <t>AVERAGEIFS (South + Completed)</t>
  </si>
  <si>
    <t>Multiple criteria avg</t>
  </si>
  <si>
    <t>MEDIAN</t>
  </si>
  <si>
    <t>Middle value of sales</t>
  </si>
  <si>
    <t>MODE</t>
  </si>
  <si>
    <t>Most common sales value</t>
  </si>
  <si>
    <t>6️⃣ MATH &amp; ROUNDING FUNCTIONS</t>
  </si>
  <si>
    <t>Original Price</t>
  </si>
  <si>
    <t>ROUND</t>
  </si>
  <si>
    <t>ROUNDUP</t>
  </si>
  <si>
    <t>ROUNDDOWN</t>
  </si>
  <si>
    <t>CEILING</t>
  </si>
  <si>
    <t>FLOOR</t>
  </si>
  <si>
    <t>Widget A</t>
  </si>
  <si>
    <t>Widget B</t>
  </si>
  <si>
    <t>Widget C</t>
  </si>
  <si>
    <t>Widget D</t>
  </si>
  <si>
    <t>Widget E</t>
  </si>
  <si>
    <t>📊 MORE MATH FUNCTIONS</t>
  </si>
  <si>
    <t>Value/Formula</t>
  </si>
  <si>
    <t>ABS (Absolute Value)</t>
  </si>
  <si>
    <t>Returns positive value</t>
  </si>
  <si>
    <t>SQRT (Square Root)</t>
  </si>
  <si>
    <t>Returns square root</t>
  </si>
  <si>
    <t>POWER (Exponent)</t>
  </si>
  <si>
    <t>2^8</t>
  </si>
  <si>
    <t>Returns 2 to power of 8</t>
  </si>
  <si>
    <t>RAND (Random 0-1)</t>
  </si>
  <si>
    <t>Random decimal 0 to 1</t>
  </si>
  <si>
    <t>RANDBETWEEN (1-100)</t>
  </si>
  <si>
    <t>Random integer 1 to 100</t>
  </si>
  <si>
    <t>RANDBETWEEN (50-200)</t>
  </si>
  <si>
    <t>Random integer 50 to 200</t>
  </si>
  <si>
    <t>📊 PRACTICE: Random Test Scores</t>
  </si>
  <si>
    <t>Student</t>
  </si>
  <si>
    <t>Score (Random)</t>
  </si>
  <si>
    <t>Rounded</t>
  </si>
  <si>
    <t>Grade Category</t>
  </si>
  <si>
    <t>Student 1</t>
  </si>
  <si>
    <t>Student 2</t>
  </si>
  <si>
    <t>Student 3</t>
  </si>
  <si>
    <t>Student 4</t>
  </si>
  <si>
    <t>Student 5</t>
  </si>
  <si>
    <t>7️⃣ DATA CLEANING &amp; TRANSFORMATION FUNCTIONS</t>
  </si>
  <si>
    <t>Product List (with duplicates)</t>
  </si>
  <si>
    <t>Category</t>
  </si>
  <si>
    <t>Price</t>
  </si>
  <si>
    <t>Apple</t>
  </si>
  <si>
    <t>Fruit</t>
  </si>
  <si>
    <t>Banana</t>
  </si>
  <si>
    <t>Carrot</t>
  </si>
  <si>
    <t>Vegetable</t>
  </si>
  <si>
    <t>Milk</t>
  </si>
  <si>
    <t>Dairy</t>
  </si>
  <si>
    <t>Bread</t>
  </si>
  <si>
    <t>Bakery</t>
  </si>
  <si>
    <t>📊 UNIQUE FUNCTION</t>
  </si>
  <si>
    <t>Unique Products:</t>
  </si>
  <si>
    <t>📊 SORT FUNCTION</t>
  </si>
  <si>
    <t>Sorted by Price (Asc):</t>
  </si>
  <si>
    <t>📊 FILTER FUNCTION</t>
  </si>
  <si>
    <t>Filter: Only Fruits</t>
  </si>
  <si>
    <t>📊 TRANSPOSE FUNCTION</t>
  </si>
  <si>
    <t>Original Horizontal Data:</t>
  </si>
  <si>
    <t>Mon</t>
  </si>
  <si>
    <t>Tue</t>
  </si>
  <si>
    <t>Wed</t>
  </si>
  <si>
    <t>Thu</t>
  </si>
  <si>
    <t>Fri</t>
  </si>
  <si>
    <t>Transposed (Vertical):</t>
  </si>
  <si>
    <t>📊 TEXT &amp; VALUE FUNCTIONS</t>
  </si>
  <si>
    <t>TEXT (Format Number)</t>
  </si>
  <si>
    <t>TEXT (Format Date)</t>
  </si>
  <si>
    <t>VALUE (Text to Number)</t>
  </si>
  <si>
    <t>VALUE (Currency to Number)</t>
  </si>
  <si>
    <t>8️⃣ ERROR HANDLING FUNCTIONS</t>
  </si>
  <si>
    <t>Respondent</t>
  </si>
  <si>
    <t>Age</t>
  </si>
  <si>
    <t>Income</t>
  </si>
  <si>
    <t>Rating</t>
  </si>
  <si>
    <t>Comments</t>
  </si>
  <si>
    <t>Person 1</t>
  </si>
  <si>
    <t>Great service</t>
  </si>
  <si>
    <t>Person 2</t>
  </si>
  <si>
    <t>Excellent</t>
  </si>
  <si>
    <t>Person 3</t>
  </si>
  <si>
    <t>Person 4</t>
  </si>
  <si>
    <t>Good</t>
  </si>
  <si>
    <t>Person 5</t>
  </si>
  <si>
    <t>Very satisfied</t>
  </si>
  <si>
    <t>Person 6</t>
  </si>
  <si>
    <t>Needs improvement</t>
  </si>
  <si>
    <t>Person 7</t>
  </si>
  <si>
    <t>Person 8</t>
  </si>
  <si>
    <t>Average</t>
  </si>
  <si>
    <t>Person 9</t>
  </si>
  <si>
    <t>Recommend</t>
  </si>
  <si>
    <t>Person 10</t>
  </si>
  <si>
    <t>📊 ERROR HANDLING EXAMPLES</t>
  </si>
  <si>
    <t>Formula Without Handling</t>
  </si>
  <si>
    <t>Error?</t>
  </si>
  <si>
    <t>Formula With IFERROR</t>
  </si>
  <si>
    <t>Division by Zero</t>
  </si>
  <si>
    <t>VLOOKUP Not Found</t>
  </si>
  <si>
    <t>Invalid Reference</t>
  </si>
  <si>
    <t>IFNA (N/A only)</t>
  </si>
  <si>
    <t>📊 DATA VALIDATION FUNCTIONS</t>
  </si>
  <si>
    <t>Cell Reference</t>
  </si>
  <si>
    <t>ISERROR</t>
  </si>
  <si>
    <t>ISNUMBER</t>
  </si>
  <si>
    <t>ISBLANK</t>
  </si>
  <si>
    <t>Age (Person 1)</t>
  </si>
  <si>
    <t>B4</t>
  </si>
  <si>
    <t>Age (Person 3 - blank)</t>
  </si>
  <si>
    <t>Income (Person 2 - blank)</t>
  </si>
  <si>
    <t>C5</t>
  </si>
  <si>
    <t>Rating (Person 4 - blank)</t>
  </si>
  <si>
    <t>D7</t>
  </si>
  <si>
    <t>Income (Person 1)</t>
  </si>
  <si>
    <t>C4</t>
  </si>
  <si>
    <t>📊 PRACTICAL: Safe Average Calculation</t>
  </si>
  <si>
    <t>Calculate average age, handling blanks:</t>
  </si>
  <si>
    <t>Without Error Handling:</t>
  </si>
  <si>
    <t>With IFERROR:</t>
  </si>
  <si>
    <t>9️⃣ INTERMEDIATE ANALYSIS FUNCTIONS</t>
  </si>
  <si>
    <t>Math</t>
  </si>
  <si>
    <t>Science</t>
  </si>
  <si>
    <t>English</t>
  </si>
  <si>
    <t>Total</t>
  </si>
  <si>
    <t>RANK</t>
  </si>
  <si>
    <t>RANK.EQ</t>
  </si>
  <si>
    <t>RANK.AVG</t>
  </si>
  <si>
    <t>Alice</t>
  </si>
  <si>
    <t>Bob</t>
  </si>
  <si>
    <t>Carol</t>
  </si>
  <si>
    <t>David</t>
  </si>
  <si>
    <t>Emma</t>
  </si>
  <si>
    <t>Frank</t>
  </si>
  <si>
    <t>Grace</t>
  </si>
  <si>
    <t>Henry</t>
  </si>
  <si>
    <t>Ivy</t>
  </si>
  <si>
    <t>Jack</t>
  </si>
  <si>
    <t>📊 STATISTICAL ANALYSIS</t>
  </si>
  <si>
    <t>PERCENTILE (90th)</t>
  </si>
  <si>
    <t>90th percentile score</t>
  </si>
  <si>
    <t>PERCENTILE (50th/Median)</t>
  </si>
  <si>
    <t>50th percentile (median)</t>
  </si>
  <si>
    <t>QUARTILE (Q1 - 25%)</t>
  </si>
  <si>
    <t>First quartile</t>
  </si>
  <si>
    <t>QUARTILE (Q2 - 50%)</t>
  </si>
  <si>
    <t>Second quartile (median)</t>
  </si>
  <si>
    <t>QUARTILE (Q3 - 75%)</t>
  </si>
  <si>
    <t>Third quartile</t>
  </si>
  <si>
    <t>LARGE (1st highest)</t>
  </si>
  <si>
    <t>Highest total score</t>
  </si>
  <si>
    <t>LARGE (2nd highest)</t>
  </si>
  <si>
    <t>2nd highest score</t>
  </si>
  <si>
    <t>LARGE (3rd highest)</t>
  </si>
  <si>
    <t>3rd highest score</t>
  </si>
  <si>
    <t>SMALL (1st lowest)</t>
  </si>
  <si>
    <t>Lowest total score</t>
  </si>
  <si>
    <t>SMALL (2nd lowest)</t>
  </si>
  <si>
    <t>2nd lowest score</t>
  </si>
  <si>
    <t>SMALL (3rd lowest)</t>
  </si>
  <si>
    <t>3rd lowest score</t>
  </si>
  <si>
    <t>🔟 FINANCIAL FUNCTIONS</t>
  </si>
  <si>
    <t>📊 LOAN CALCULATOR (PMT)</t>
  </si>
  <si>
    <t>Input Parameters:</t>
  </si>
  <si>
    <t>Loan Amount (Principal)</t>
  </si>
  <si>
    <t>Annual Interest Rate</t>
  </si>
  <si>
    <t>Loan Term (Years)</t>
  </si>
  <si>
    <t>Payments Per Year</t>
  </si>
  <si>
    <t>Results:</t>
  </si>
  <si>
    <t>Monthly Payment (PMT)</t>
  </si>
  <si>
    <t>Total Payments</t>
  </si>
  <si>
    <t>Total Interest Paid</t>
  </si>
  <si>
    <t>📊 SAVINGS CALCULATOR (FV)</t>
  </si>
  <si>
    <t>Monthly Deposit</t>
  </si>
  <si>
    <t>Investment Period (Years)</t>
  </si>
  <si>
    <t>Compounding Per Year</t>
  </si>
  <si>
    <t>Future Value (FV)</t>
  </si>
  <si>
    <t>Total Deposits</t>
  </si>
  <si>
    <t>Interest Earned</t>
  </si>
  <si>
    <t>📊 PRESENT VALUE (PV)</t>
  </si>
  <si>
    <t>Future Goal Amount</t>
  </si>
  <si>
    <t>Years Until Goal</t>
  </si>
  <si>
    <t>Present Value Needed</t>
  </si>
  <si>
    <t>📊 RATE FUNCTION</t>
  </si>
  <si>
    <t>Present Value (Investment)</t>
  </si>
  <si>
    <t>Future Value (Goal)</t>
  </si>
  <si>
    <t>Number of Periods (Years)</t>
  </si>
  <si>
    <t>Required Rate (RATE)</t>
  </si>
  <si>
    <t>📊 NPV &amp; IRR (Investment)</t>
  </si>
  <si>
    <t>Cash Flow</t>
  </si>
  <si>
    <t>Year 0 (Initial Investment)</t>
  </si>
  <si>
    <t>Year 1</t>
  </si>
  <si>
    <t>Year 2</t>
  </si>
  <si>
    <t>Year 3</t>
  </si>
  <si>
    <t>Year 4</t>
  </si>
  <si>
    <t>Year 5</t>
  </si>
  <si>
    <t>Discount Rate</t>
  </si>
  <si>
    <t>NPV</t>
  </si>
  <si>
    <t>IRR</t>
  </si>
  <si>
    <t>1️⃣1️⃣ ADVANCED ARRAY/DYNAMIC FUNCTIONS</t>
  </si>
  <si>
    <t>📊 SEQUENCE FUNCTION</t>
  </si>
  <si>
    <t>Generate number sequences automatically:</t>
  </si>
  <si>
    <t>Basic Sequence (1-10):</t>
  </si>
  <si>
    <t>Start: 5, Step: 5</t>
  </si>
  <si>
    <t>📊 LET FUNCTION</t>
  </si>
  <si>
    <t>Define variables within formulas:</t>
  </si>
  <si>
    <t>Example: Calculate Tax</t>
  </si>
  <si>
    <t>Tax Rate</t>
  </si>
  <si>
    <t>Tax Amount (using LET)</t>
  </si>
  <si>
    <t>📊 LAMBDA FUNCTION</t>
  </si>
  <si>
    <t>Create custom reusable functions:</t>
  </si>
  <si>
    <t>Example: Area of Circle</t>
  </si>
  <si>
    <t>Radius</t>
  </si>
  <si>
    <t>Area (using LAMBDA)</t>
  </si>
  <si>
    <t>📊 MAP FUNCTION</t>
  </si>
  <si>
    <t>Apply function to each element:</t>
  </si>
  <si>
    <t>Original Numbers</t>
  </si>
  <si>
    <t>Doubled (MAP)</t>
  </si>
  <si>
    <t>Squared (MAP)</t>
  </si>
  <si>
    <t>📊 REDUCE FUNCTION</t>
  </si>
  <si>
    <t>Accumulate values with custom logic:</t>
  </si>
  <si>
    <t>Numbers to Sum</t>
  </si>
  <si>
    <t>Sum using REDUCE</t>
  </si>
  <si>
    <t>Product using REDUCE</t>
  </si>
  <si>
    <t>📋 QUICK REFERENCE</t>
  </si>
  <si>
    <t>Function</t>
  </si>
  <si>
    <t>SEQUENCE</t>
  </si>
  <si>
    <t>Generate number sequences</t>
  </si>
  <si>
    <t>LET</t>
  </si>
  <si>
    <t>Define variables in formulas</t>
  </si>
  <si>
    <t>LAMBDA</t>
  </si>
  <si>
    <t>Create custom functions</t>
  </si>
  <si>
    <t>MAP</t>
  </si>
  <si>
    <t>Apply function to array elements</t>
  </si>
  <si>
    <t>REDUCE</t>
  </si>
  <si>
    <t>Accumulate values with logic</t>
  </si>
  <si>
    <t>📊 SALES PERFORMANCE DASHBOARD</t>
  </si>
  <si>
    <t>Excel Training Session - April 10, 2026</t>
  </si>
  <si>
    <t>📈 KEY PERFORMANCE INDICATORS</t>
  </si>
  <si>
    <t>Total Revenue</t>
  </si>
  <si>
    <t>Total Orders</t>
  </si>
  <si>
    <t>Avg Order Value</t>
  </si>
  <si>
    <t>Top Region</t>
  </si>
  <si>
    <t>Top Product</t>
  </si>
  <si>
    <t>Conversion</t>
  </si>
  <si>
    <t>Growth</t>
  </si>
  <si>
    <t>📊 SALES BY REGION</t>
  </si>
  <si>
    <t>Q1 Sales</t>
  </si>
  <si>
    <t>Q2 Sales</t>
  </si>
  <si>
    <t>Q3 Sales</t>
  </si>
  <si>
    <t>Q4 Sales</t>
  </si>
  <si>
    <t>% Share</t>
  </si>
  <si>
    <t>TOTAL</t>
  </si>
  <si>
    <t>📊 SALES BY PRODUCT</t>
  </si>
  <si>
    <t>Units Sold</t>
  </si>
  <si>
    <t>Accessories</t>
  </si>
  <si>
    <t>Software</t>
  </si>
  <si>
    <t>Services</t>
  </si>
  <si>
    <t>📊 MONTHLY SALES TREND</t>
  </si>
  <si>
    <t>Jan</t>
  </si>
  <si>
    <t>Feb</t>
  </si>
  <si>
    <t>Mar</t>
  </si>
  <si>
    <t>Apr</t>
  </si>
  <si>
    <t>May</t>
  </si>
  <si>
    <t>Jun</t>
  </si>
  <si>
    <t>Sales</t>
  </si>
  <si>
    <t>Target</t>
  </si>
  <si>
    <t>Variance</t>
  </si>
  <si>
    <t>📊 TOP 5 SALES REPS</t>
  </si>
  <si>
    <t>Rank</t>
  </si>
  <si>
    <t>Sarah Johnson</t>
  </si>
  <si>
    <t>Mike Chen</t>
  </si>
  <si>
    <t>Lisa Wang</t>
  </si>
  <si>
    <t>Tom Brown</t>
  </si>
  <si>
    <t>Amy Davis</t>
  </si>
  <si>
    <t>📋 FORMULAS DEMONSTRATED IN THIS DASHBOARD</t>
  </si>
  <si>
    <t>Example Used</t>
  </si>
  <si>
    <t>Purpose</t>
  </si>
  <si>
    <t>SUM</t>
  </si>
  <si>
    <t>Calculate row/column totals</t>
  </si>
  <si>
    <t>Percentage</t>
  </si>
  <si>
    <t>Calculate share of total</t>
  </si>
  <si>
    <t>INDEX+MATCH</t>
  </si>
  <si>
    <t>Find top region name</t>
  </si>
  <si>
    <t>Conditional Format</t>
  </si>
  <si>
    <t>Applied to variance</t>
  </si>
  <si>
    <t>Highlight positive/negative</t>
  </si>
  <si>
    <t>Charts</t>
  </si>
  <si>
    <t>Bar, Pie, Line</t>
  </si>
  <si>
    <t>Visualize data trends</t>
  </si>
  <si>
    <t>💡 SESSION TIPS</t>
  </si>
  <si>
    <t>Tip</t>
  </si>
  <si>
    <t>Use Tables</t>
  </si>
  <si>
    <t>Convert data to tables for automatic formatting &amp; formulas</t>
  </si>
  <si>
    <t>Name Ranges</t>
  </si>
  <si>
    <t>Give meaningful names to ranges for easier formulas</t>
  </si>
  <si>
    <t>Keyboard Shortcuts</t>
  </si>
  <si>
    <t>Ctrl+Shift+L for filters, Ctrl+T for tables</t>
  </si>
  <si>
    <t>Conditional Formatting</t>
  </si>
  <si>
    <t>Highlight cells based on values for quick insights</t>
  </si>
  <si>
    <t>PivotTables</t>
  </si>
  <si>
    <t>Summarize large datasets with drag-and-drop analysis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</si>
</sst>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6" formatCode="&quot;$&quot;#,##0_);[Red]\(&quot;$&quot;#,##0\)"/>
    <numFmt numFmtId="164" formatCode="yyyy\-mm\-dd"/>
    <numFmt numFmtId="165" formatCode="yyyy\-mm\-dd\ hh:mm"/>
    <numFmt numFmtId="166" formatCode="&quot;$&quot;#,##0"/>
    <numFmt numFmtId="167" formatCode="&quot;$&quot;#,##0.00"/>
    <numFmt numFmtId="170" formatCode="0.0%"/>
  </numFmts>
  <fonts count="9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20"/>
      <color rgb="FF1F4E79"/>
      <name val="Aptos Narrow"/>
      <family val="2"/>
      <scheme val="minor"/>
    </font>
    <font>
      <b/>
      <sz val="14"/>
      <color rgb="FF2E75B6"/>
      <name val="Aptos Narrow"/>
      <family val="2"/>
      <scheme val="minor"/>
    </font>
    <font>
      <b/>
      <sz val="11"/>
      <color rgb="FFFFFFFF"/>
      <name val="Aptos Narrow"/>
      <family val="2"/>
      <scheme val="minor"/>
    </font>
    <font>
      <b/>
      <sz val="16"/>
      <color rgb="FF1F4E79"/>
      <name val="Aptos Narrow"/>
      <family val="2"/>
      <scheme val="minor"/>
    </font>
    <font>
      <b/>
      <sz val="22"/>
      <color rgb="FF1F4E79"/>
      <name val="Aptos Narrow"/>
      <family val="2"/>
      <scheme val="minor"/>
    </font>
    <font>
      <i/>
      <sz val="12"/>
      <color theme="1"/>
      <name val="Aptos Narrow"/>
      <family val="2"/>
      <scheme val="minor"/>
    </font>
    <font>
      <b/>
      <sz val="16"/>
      <color rgb="FF2E75B6"/>
      <name val="Aptos Narrow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rgb="FF2E75B6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C6591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BF8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BE5D6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E2D5F1"/>
        <bgColor indexed="64"/>
      </patternFill>
    </fill>
    <fill>
      <patternFill patternType="solid">
        <fgColor rgb="FF1F4E79"/>
        <bgColor indexed="64"/>
      </patternFill>
    </fill>
    <fill>
      <patternFill patternType="solid">
        <fgColor rgb="FFD6DCE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1">
    <xf numFmtId="0" fontId="0" fillId="0" borderId="0" xfId="0"/>
    <xf numFmtId="15" fontId="0" fillId="0" borderId="0" xfId="0" applyNumberFormat="1"/>
    <xf numFmtId="0" fontId="2" fillId="0" borderId="0" xfId="0" applyFont="1"/>
    <xf numFmtId="0" fontId="3" fillId="0" borderId="0" xfId="0" applyFont="1"/>
    <xf numFmtId="0" fontId="4" fillId="2" borderId="0" xfId="0" applyFont="1" applyFill="1"/>
    <xf numFmtId="0" fontId="5" fillId="0" borderId="0" xfId="0" applyFont="1"/>
    <xf numFmtId="0" fontId="4" fillId="3" borderId="0" xfId="0" applyFont="1" applyFill="1"/>
    <xf numFmtId="0" fontId="4" fillId="4" borderId="0" xfId="0" applyFont="1" applyFill="1"/>
    <xf numFmtId="14" fontId="0" fillId="0" borderId="0" xfId="0" applyNumberFormat="1"/>
    <xf numFmtId="0" fontId="4" fillId="5" borderId="0" xfId="0" applyFont="1" applyFill="1"/>
    <xf numFmtId="164" fontId="0" fillId="0" borderId="0" xfId="0" applyNumberFormat="1"/>
    <xf numFmtId="22" fontId="0" fillId="0" borderId="0" xfId="0" applyNumberFormat="1"/>
    <xf numFmtId="165" fontId="0" fillId="0" borderId="0" xfId="0" applyNumberFormat="1"/>
    <xf numFmtId="0" fontId="4" fillId="6" borderId="0" xfId="0" applyFont="1" applyFill="1"/>
    <xf numFmtId="0" fontId="4" fillId="7" borderId="0" xfId="0" applyFont="1" applyFill="1"/>
    <xf numFmtId="0" fontId="4" fillId="8" borderId="0" xfId="0" applyFont="1" applyFill="1"/>
    <xf numFmtId="0" fontId="1" fillId="9" borderId="0" xfId="0" applyFont="1" applyFill="1"/>
    <xf numFmtId="0" fontId="4" fillId="10" borderId="0" xfId="0" applyFont="1" applyFill="1"/>
    <xf numFmtId="0" fontId="1" fillId="11" borderId="0" xfId="0" applyFont="1" applyFill="1"/>
    <xf numFmtId="6" fontId="0" fillId="0" borderId="0" xfId="0" applyNumberFormat="1"/>
    <xf numFmtId="0" fontId="4" fillId="12" borderId="0" xfId="0" applyFont="1" applyFill="1"/>
    <xf numFmtId="0" fontId="4" fillId="13" borderId="0" xfId="0" applyFont="1" applyFill="1"/>
    <xf numFmtId="166" fontId="0" fillId="0" borderId="0" xfId="0" applyNumberFormat="1"/>
    <xf numFmtId="10" fontId="0" fillId="0" borderId="0" xfId="0" applyNumberFormat="1"/>
    <xf numFmtId="167" fontId="0" fillId="0" borderId="0" xfId="0" applyNumberFormat="1"/>
    <xf numFmtId="0" fontId="1" fillId="14" borderId="0" xfId="0" applyFont="1" applyFill="1"/>
    <xf numFmtId="0" fontId="6" fillId="0" borderId="0" xfId="0" applyFont="1"/>
    <xf numFmtId="0" fontId="7" fillId="0" borderId="0" xfId="0" applyFont="1"/>
    <xf numFmtId="0" fontId="4" fillId="15" borderId="0" xfId="0" applyFont="1" applyFill="1"/>
    <xf numFmtId="0" fontId="1" fillId="16" borderId="0" xfId="0" applyFont="1" applyFill="1"/>
    <xf numFmtId="6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10" fontId="8" fillId="0" borderId="0" xfId="0" applyNumberFormat="1" applyFont="1" applyAlignment="1">
      <alignment horizontal="center"/>
    </xf>
    <xf numFmtId="0" fontId="1" fillId="17" borderId="0" xfId="0" applyFont="1" applyFill="1"/>
    <xf numFmtId="166" fontId="1" fillId="17" borderId="0" xfId="0" applyNumberFormat="1" applyFont="1" applyFill="1"/>
    <xf numFmtId="170" fontId="0" fillId="0" borderId="0" xfId="0" applyNumberFormat="1"/>
    <xf numFmtId="170" fontId="1" fillId="17" borderId="0" xfId="0" applyNumberFormat="1" applyFont="1" applyFill="1"/>
    <xf numFmtId="0" fontId="1" fillId="18" borderId="0" xfId="0" applyFont="1" applyFill="1"/>
    <xf numFmtId="0" fontId="1" fillId="19" borderId="0" xfId="0" applyFont="1" applyFill="1"/>
    <xf numFmtId="166" fontId="1" fillId="19" borderId="0" xfId="0" applyNumberFormat="1" applyFont="1" applyFill="1"/>
    <xf numFmtId="0" fontId="1" fillId="20" borderId="0" xfId="0" applyFont="1" applyFill="1"/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66230CA6-66A3-4067-A6AF-57683E76F743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microsoft.com/office/2017/06/relationships/rdRichValue" Target="richData/rdrichvalue.xml"/><Relationship Id="rId3" Type="http://schemas.openxmlformats.org/officeDocument/2006/relationships/worksheet" Target="worksheets/sheet3.xml"/><Relationship Id="rId21" Type="http://schemas.microsoft.com/office/2017/10/relationships/person" Target="persons/perso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17/06/relationships/rdRichValueStructure" Target="richData/rdrichvaluestructur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Quarterly Sales by Region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'12_Dashboard'!$A$10</c:f>
              <c:strCache>
                <c:ptCount val="1"/>
                <c:pt idx="0">
                  <c:v>North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'12_Dashboard'!$B$10:$E$10</c:f>
              <c:numCache>
                <c:formatCode>"$"#,##0</c:formatCode>
                <c:ptCount val="4"/>
                <c:pt idx="0">
                  <c:v>45000</c:v>
                </c:pt>
                <c:pt idx="1">
                  <c:v>52000</c:v>
                </c:pt>
                <c:pt idx="2">
                  <c:v>48000</c:v>
                </c:pt>
                <c:pt idx="3">
                  <c:v>55000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E2-4614-BB87-BAE30E8DDB4F}"/>
            </c:ext>
          </c:extLst>
        </c:ser>
        <c:ser>
          <c:idx val="1"/>
          <c:order val="1"/>
          <c:tx>
            <c:strRef>
              <c:f>'12_Dashboard'!$A$11</c:f>
              <c:strCache>
                <c:ptCount val="1"/>
                <c:pt idx="0">
                  <c:v>South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'12_Dashboard'!$B$11:$E$11</c:f>
              <c:numCache>
                <c:formatCode>"$"#,##0</c:formatCode>
                <c:ptCount val="4"/>
                <c:pt idx="0">
                  <c:v>38000</c:v>
                </c:pt>
                <c:pt idx="1">
                  <c:v>42000</c:v>
                </c:pt>
                <c:pt idx="2">
                  <c:v>45000</c:v>
                </c:pt>
                <c:pt idx="3">
                  <c:v>48000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E2-4614-BB87-BAE30E8DDB4F}"/>
            </c:ext>
          </c:extLst>
        </c:ser>
        <c:ser>
          <c:idx val="2"/>
          <c:order val="2"/>
          <c:tx>
            <c:strRef>
              <c:f>'12_Dashboard'!$A$12</c:f>
              <c:strCache>
                <c:ptCount val="1"/>
                <c:pt idx="0">
                  <c:v>East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'12_Dashboard'!$B$12:$E$12</c:f>
              <c:numCache>
                <c:formatCode>"$"#,##0</c:formatCode>
                <c:ptCount val="4"/>
                <c:pt idx="0">
                  <c:v>52000</c:v>
                </c:pt>
                <c:pt idx="1">
                  <c:v>58000</c:v>
                </c:pt>
                <c:pt idx="2">
                  <c:v>62000</c:v>
                </c:pt>
                <c:pt idx="3">
                  <c:v>68000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E2-4614-BB87-BAE30E8DDB4F}"/>
            </c:ext>
          </c:extLst>
        </c:ser>
        <c:ser>
          <c:idx val="3"/>
          <c:order val="3"/>
          <c:tx>
            <c:strRef>
              <c:f>'12_Dashboard'!$A$13</c:f>
              <c:strCache>
                <c:ptCount val="1"/>
                <c:pt idx="0">
                  <c:v>West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'12_Dashboard'!$B$13:$E$13</c:f>
              <c:numCache>
                <c:formatCode>"$"#,##0</c:formatCode>
                <c:ptCount val="4"/>
                <c:pt idx="0">
                  <c:v>35000</c:v>
                </c:pt>
                <c:pt idx="1">
                  <c:v>38000</c:v>
                </c:pt>
                <c:pt idx="2">
                  <c:v>42000</c:v>
                </c:pt>
                <c:pt idx="3">
                  <c:v>45000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E2-4614-BB87-BAE30E8DDB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54003760"/>
        <c:axId val="854005560"/>
      </c:barChart>
      <c:catAx>
        <c:axId val="85400376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4005560"/>
        <c:crosses val="autoZero"/>
        <c:auto val="1"/>
        <c:lblAlgn val="ctr"/>
        <c:lblOffset val="100"/>
        <c:noMultiLvlLbl val="0"/>
      </c:catAx>
      <c:valAx>
        <c:axId val="854005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4003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Quarterly Sales by Region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'12_Dashboard'!$A$10</c:f>
              <c:strCache>
                <c:ptCount val="1"/>
                <c:pt idx="0">
                  <c:v>North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'12_Dashboard'!$B$10:$E$10</c:f>
              <c:numCache>
                <c:formatCode>"$"#,##0</c:formatCode>
                <c:ptCount val="4"/>
                <c:pt idx="0">
                  <c:v>45000</c:v>
                </c:pt>
                <c:pt idx="1">
                  <c:v>52000</c:v>
                </c:pt>
                <c:pt idx="2">
                  <c:v>48000</c:v>
                </c:pt>
                <c:pt idx="3">
                  <c:v>55000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3F-4FFC-9C86-7E9ADF813DA1}"/>
            </c:ext>
          </c:extLst>
        </c:ser>
        <c:ser>
          <c:idx val="1"/>
          <c:order val="1"/>
          <c:tx>
            <c:strRef>
              <c:f>'12_Dashboard'!$A$11</c:f>
              <c:strCache>
                <c:ptCount val="1"/>
                <c:pt idx="0">
                  <c:v>South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'12_Dashboard'!$B$11:$E$11</c:f>
              <c:numCache>
                <c:formatCode>"$"#,##0</c:formatCode>
                <c:ptCount val="4"/>
                <c:pt idx="0">
                  <c:v>38000</c:v>
                </c:pt>
                <c:pt idx="1">
                  <c:v>42000</c:v>
                </c:pt>
                <c:pt idx="2">
                  <c:v>45000</c:v>
                </c:pt>
                <c:pt idx="3">
                  <c:v>48000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E3F-4FFC-9C86-7E9ADF813DA1}"/>
            </c:ext>
          </c:extLst>
        </c:ser>
        <c:ser>
          <c:idx val="2"/>
          <c:order val="2"/>
          <c:tx>
            <c:strRef>
              <c:f>'12_Dashboard'!$A$12</c:f>
              <c:strCache>
                <c:ptCount val="1"/>
                <c:pt idx="0">
                  <c:v>East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'12_Dashboard'!$B$12:$E$12</c:f>
              <c:numCache>
                <c:formatCode>"$"#,##0</c:formatCode>
                <c:ptCount val="4"/>
                <c:pt idx="0">
                  <c:v>52000</c:v>
                </c:pt>
                <c:pt idx="1">
                  <c:v>58000</c:v>
                </c:pt>
                <c:pt idx="2">
                  <c:v>62000</c:v>
                </c:pt>
                <c:pt idx="3">
                  <c:v>68000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3F-4FFC-9C86-7E9ADF813DA1}"/>
            </c:ext>
          </c:extLst>
        </c:ser>
        <c:ser>
          <c:idx val="3"/>
          <c:order val="3"/>
          <c:tx>
            <c:strRef>
              <c:f>'12_Dashboard'!$A$13</c:f>
              <c:strCache>
                <c:ptCount val="1"/>
                <c:pt idx="0">
                  <c:v>West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'12_Dashboard'!$B$13:$E$13</c:f>
              <c:numCache>
                <c:formatCode>"$"#,##0</c:formatCode>
                <c:ptCount val="4"/>
                <c:pt idx="0">
                  <c:v>35000</c:v>
                </c:pt>
                <c:pt idx="1">
                  <c:v>38000</c:v>
                </c:pt>
                <c:pt idx="2">
                  <c:v>42000</c:v>
                </c:pt>
                <c:pt idx="3">
                  <c:v>45000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E3F-4FFC-9C86-7E9ADF813D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9810616"/>
        <c:axId val="69810976"/>
      </c:barChart>
      <c:catAx>
        <c:axId val="6981061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810976"/>
        <c:crosses val="autoZero"/>
        <c:auto val="1"/>
        <c:lblAlgn val="ctr"/>
        <c:lblOffset val="100"/>
        <c:noMultiLvlLbl val="0"/>
      </c:catAx>
      <c:valAx>
        <c:axId val="69810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810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Revenue by Product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'12_Dashboard'!$A$18:$A$23</c:f>
              <c:strCache>
                <c:ptCount val="6"/>
                <c:pt idx="0">
                  <c:v>Laptop</c:v>
                </c:pt>
                <c:pt idx="1">
                  <c:v>Phone</c:v>
                </c:pt>
                <c:pt idx="2">
                  <c:v>Tablet</c:v>
                </c:pt>
                <c:pt idx="3">
                  <c:v>Accessories</c:v>
                </c:pt>
                <c:pt idx="4">
                  <c:v>Software</c:v>
                </c:pt>
                <c:pt idx="5">
                  <c:v>Services</c:v>
                </c:pt>
              </c:strCache>
            </c:strRef>
          </c:cat>
          <c:val>
            <c:numRef>
              <c:f>'12_Dashboard'!$B$18:$B$23</c:f>
              <c:numCache>
                <c:formatCode>General</c:formatCode>
                <c:ptCount val="6"/>
                <c:pt idx="0">
                  <c:v>150</c:v>
                </c:pt>
                <c:pt idx="1">
                  <c:v>320</c:v>
                </c:pt>
                <c:pt idx="2">
                  <c:v>280</c:v>
                </c:pt>
                <c:pt idx="3">
                  <c:v>450</c:v>
                </c:pt>
                <c:pt idx="4">
                  <c:v>200</c:v>
                </c:pt>
                <c:pt idx="5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23-4361-A2E4-BBF90DEA2EC9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'12_Dashboard'!$A$18:$A$23</c:f>
              <c:strCache>
                <c:ptCount val="6"/>
                <c:pt idx="0">
                  <c:v>Laptop</c:v>
                </c:pt>
                <c:pt idx="1">
                  <c:v>Phone</c:v>
                </c:pt>
                <c:pt idx="2">
                  <c:v>Tablet</c:v>
                </c:pt>
                <c:pt idx="3">
                  <c:v>Accessories</c:v>
                </c:pt>
                <c:pt idx="4">
                  <c:v>Software</c:v>
                </c:pt>
                <c:pt idx="5">
                  <c:v>Services</c:v>
                </c:pt>
              </c:strCache>
            </c:strRef>
          </c:cat>
          <c:val>
            <c:numRef>
              <c:f>'12_Dashboard'!$C$18:$C$23</c:f>
              <c:numCache>
                <c:formatCode>"$"#,##0</c:formatCode>
                <c:ptCount val="6"/>
                <c:pt idx="0">
                  <c:v>180000</c:v>
                </c:pt>
                <c:pt idx="1">
                  <c:v>160000</c:v>
                </c:pt>
                <c:pt idx="2">
                  <c:v>112000</c:v>
                </c:pt>
                <c:pt idx="3">
                  <c:v>67500</c:v>
                </c:pt>
                <c:pt idx="4">
                  <c:v>100000</c:v>
                </c:pt>
                <c:pt idx="5">
                  <c:v>93500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23-4361-A2E4-BBF90DEA2E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Monthly Sales vs Target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'12_Dashboard'!$E$18</c:f>
              <c:strCache>
                <c:ptCount val="1"/>
                <c:pt idx="0">
                  <c:v>Sales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'12_Dashboard'!$F$17:$K$17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'12_Dashboard'!$F$18:$K$18</c:f>
              <c:numCache>
                <c:formatCode>"$"#,##0</c:formatCode>
                <c:ptCount val="6"/>
                <c:pt idx="0">
                  <c:v>52000</c:v>
                </c:pt>
                <c:pt idx="1">
                  <c:v>48000</c:v>
                </c:pt>
                <c:pt idx="2">
                  <c:v>65000</c:v>
                </c:pt>
                <c:pt idx="3">
                  <c:v>58000</c:v>
                </c:pt>
                <c:pt idx="4">
                  <c:v>72000</c:v>
                </c:pt>
                <c:pt idx="5">
                  <c:v>68000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09-4E2F-9A31-E1399EA7F234}"/>
            </c:ext>
          </c:extLst>
        </c:ser>
        <c:ser>
          <c:idx val="1"/>
          <c:order val="1"/>
          <c:tx>
            <c:strRef>
              <c:f>'12_Dashboard'!$E$19</c:f>
              <c:strCache>
                <c:ptCount val="1"/>
                <c:pt idx="0">
                  <c:v>Target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'12_Dashboard'!$F$17:$K$17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'12_Dashboard'!$F$19:$K$19</c:f>
              <c:numCache>
                <c:formatCode>"$"#,##0</c:formatCode>
                <c:ptCount val="6"/>
                <c:pt idx="0">
                  <c:v>50000</c:v>
                </c:pt>
                <c:pt idx="1">
                  <c:v>50000</c:v>
                </c:pt>
                <c:pt idx="2">
                  <c:v>60000</c:v>
                </c:pt>
                <c:pt idx="3">
                  <c:v>55000</c:v>
                </c:pt>
                <c:pt idx="4">
                  <c:v>70000</c:v>
                </c:pt>
                <c:pt idx="5">
                  <c:v>65000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09-4E2F-9A31-E1399EA7F2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70923600"/>
        <c:axId val="1166875176"/>
      </c:lineChart>
      <c:catAx>
        <c:axId val="1170923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6875176"/>
        <c:crosses val="autoZero"/>
        <c:auto val="1"/>
        <c:lblAlgn val="ctr"/>
        <c:lblOffset val="100"/>
        <c:noMultiLvlLbl val="0"/>
      </c:catAx>
      <c:valAx>
        <c:axId val="1166875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0923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15</xdr:col>
      <xdr:colOff>0</xdr:colOff>
      <xdr:row>20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EC156D0-2B38-61B3-1A75-708960265E3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7</xdr:row>
      <xdr:rowOff>0</xdr:rowOff>
    </xdr:from>
    <xdr:to>
      <xdr:col>15</xdr:col>
      <xdr:colOff>0</xdr:colOff>
      <xdr:row>20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02DC6A7-C93A-8FE0-8E5B-2D1A367AAE5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25</xdr:row>
      <xdr:rowOff>0</xdr:rowOff>
    </xdr:from>
    <xdr:to>
      <xdr:col>4</xdr:col>
      <xdr:colOff>0</xdr:colOff>
      <xdr:row>38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14ADDF4-BF22-AD16-CEC8-CB12A75A7EF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25</xdr:row>
      <xdr:rowOff>0</xdr:rowOff>
    </xdr:from>
    <xdr:to>
      <xdr:col>11</xdr:col>
      <xdr:colOff>0</xdr:colOff>
      <xdr:row>38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36FF6C3-228D-D8B1-4787-BE7CBE6CE9F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</v>
    <v>8</v>
    <v>4</v>
    <v>1</v>
  </rv>
  <rv s="0">
    <v>9</v>
    <v>8</v>
    <v>0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B4DED4-39E1-4CDF-8263-462158520BD0}">
  <dimension ref="A1:D41"/>
  <sheetViews>
    <sheetView tabSelected="1" workbookViewId="0"/>
  </sheetViews>
  <sheetFormatPr defaultRowHeight="15" x14ac:dyDescent="0.25"/>
  <cols>
    <col min="1" max="1" width="22.85546875" customWidth="1"/>
    <col min="2" max="2" width="47.5703125" customWidth="1"/>
    <col min="3" max="3" width="34.28515625" customWidth="1"/>
    <col min="4" max="4" width="28.5703125" customWidth="1"/>
  </cols>
  <sheetData>
    <row r="1" spans="1:2" ht="26.25" x14ac:dyDescent="0.4">
      <c r="A1" s="2" t="s">
        <v>0</v>
      </c>
    </row>
    <row r="3" spans="1:2" x14ac:dyDescent="0.25">
      <c r="A3" t="s">
        <v>1</v>
      </c>
      <c r="B3" t="s">
        <v>2</v>
      </c>
    </row>
    <row r="4" spans="1:2" x14ac:dyDescent="0.25">
      <c r="A4" t="s">
        <v>3</v>
      </c>
      <c r="B4" t="s">
        <v>4</v>
      </c>
    </row>
    <row r="5" spans="1:2" x14ac:dyDescent="0.25">
      <c r="A5" t="s">
        <v>5</v>
      </c>
      <c r="B5" s="1">
        <v>46122</v>
      </c>
    </row>
    <row r="7" spans="1:2" ht="18.75" x14ac:dyDescent="0.3">
      <c r="A7" s="3" t="s">
        <v>6</v>
      </c>
    </row>
    <row r="9" spans="1:2" x14ac:dyDescent="0.25">
      <c r="A9" t="s">
        <v>7</v>
      </c>
    </row>
    <row r="10" spans="1:2" x14ac:dyDescent="0.25">
      <c r="A10" t="s">
        <v>8</v>
      </c>
    </row>
    <row r="11" spans="1:2" x14ac:dyDescent="0.25">
      <c r="A11" t="s">
        <v>9</v>
      </c>
    </row>
    <row r="12" spans="1:2" x14ac:dyDescent="0.25">
      <c r="A12" t="s">
        <v>10</v>
      </c>
    </row>
    <row r="13" spans="1:2" x14ac:dyDescent="0.25">
      <c r="A13" t="s">
        <v>11</v>
      </c>
    </row>
    <row r="14" spans="1:2" x14ac:dyDescent="0.25">
      <c r="A14" t="s">
        <v>12</v>
      </c>
    </row>
    <row r="16" spans="1:2" ht="18.75" x14ac:dyDescent="0.3">
      <c r="A16" s="3" t="s">
        <v>13</v>
      </c>
    </row>
    <row r="18" spans="1:4" x14ac:dyDescent="0.25">
      <c r="A18" s="4" t="s">
        <v>14</v>
      </c>
      <c r="B18" s="4" t="s">
        <v>15</v>
      </c>
      <c r="C18" s="4" t="s">
        <v>16</v>
      </c>
      <c r="D18" s="4" t="s">
        <v>17</v>
      </c>
    </row>
    <row r="19" spans="1:4" x14ac:dyDescent="0.25">
      <c r="A19" t="s">
        <v>18</v>
      </c>
      <c r="B19" t="s">
        <v>19</v>
      </c>
      <c r="C19" t="s">
        <v>20</v>
      </c>
      <c r="D19" t="s">
        <v>21</v>
      </c>
    </row>
    <row r="20" spans="1:4" x14ac:dyDescent="0.25">
      <c r="A20" t="s">
        <v>22</v>
      </c>
      <c r="B20" t="s">
        <v>23</v>
      </c>
      <c r="C20" t="s">
        <v>24</v>
      </c>
      <c r="D20" t="s">
        <v>25</v>
      </c>
    </row>
    <row r="21" spans="1:4" x14ac:dyDescent="0.25">
      <c r="A21" t="s">
        <v>26</v>
      </c>
      <c r="B21" t="s">
        <v>27</v>
      </c>
      <c r="C21" t="s">
        <v>28</v>
      </c>
      <c r="D21" t="s">
        <v>29</v>
      </c>
    </row>
    <row r="22" spans="1:4" x14ac:dyDescent="0.25">
      <c r="A22" t="s">
        <v>30</v>
      </c>
      <c r="B22" t="s">
        <v>31</v>
      </c>
      <c r="C22" t="s">
        <v>32</v>
      </c>
      <c r="D22" t="s">
        <v>33</v>
      </c>
    </row>
    <row r="23" spans="1:4" x14ac:dyDescent="0.25">
      <c r="A23" t="s">
        <v>34</v>
      </c>
      <c r="B23" t="s">
        <v>35</v>
      </c>
      <c r="C23" t="s">
        <v>36</v>
      </c>
      <c r="D23" t="s">
        <v>37</v>
      </c>
    </row>
    <row r="25" spans="1:4" ht="18.75" x14ac:dyDescent="0.3">
      <c r="A25" s="3" t="s">
        <v>38</v>
      </c>
    </row>
    <row r="27" spans="1:4" x14ac:dyDescent="0.25">
      <c r="A27" s="4" t="s">
        <v>39</v>
      </c>
      <c r="B27" s="4" t="s">
        <v>40</v>
      </c>
      <c r="C27" s="4" t="s">
        <v>41</v>
      </c>
    </row>
    <row r="28" spans="1:4" x14ac:dyDescent="0.25">
      <c r="A28" t="s">
        <v>42</v>
      </c>
      <c r="B28" t="s">
        <v>43</v>
      </c>
      <c r="C28" t="s">
        <v>44</v>
      </c>
    </row>
    <row r="29" spans="1:4" x14ac:dyDescent="0.25">
      <c r="A29" t="s">
        <v>45</v>
      </c>
      <c r="B29" t="s">
        <v>46</v>
      </c>
      <c r="C29" t="s">
        <v>47</v>
      </c>
    </row>
    <row r="30" spans="1:4" x14ac:dyDescent="0.25">
      <c r="A30" t="s">
        <v>45</v>
      </c>
      <c r="B30" t="s">
        <v>48</v>
      </c>
      <c r="C30" t="s">
        <v>49</v>
      </c>
    </row>
    <row r="31" spans="1:4" x14ac:dyDescent="0.25">
      <c r="A31" t="s">
        <v>45</v>
      </c>
      <c r="B31" t="s">
        <v>50</v>
      </c>
      <c r="C31" t="s">
        <v>51</v>
      </c>
    </row>
    <row r="32" spans="1:4" x14ac:dyDescent="0.25">
      <c r="A32" t="s">
        <v>45</v>
      </c>
      <c r="B32" t="s">
        <v>52</v>
      </c>
      <c r="C32" t="s">
        <v>53</v>
      </c>
    </row>
    <row r="33" spans="1:3" x14ac:dyDescent="0.25">
      <c r="A33" t="s">
        <v>45</v>
      </c>
      <c r="B33" t="s">
        <v>54</v>
      </c>
      <c r="C33" t="s">
        <v>55</v>
      </c>
    </row>
    <row r="34" spans="1:3" x14ac:dyDescent="0.25">
      <c r="A34" t="s">
        <v>45</v>
      </c>
      <c r="B34" t="s">
        <v>56</v>
      </c>
      <c r="C34" t="s">
        <v>57</v>
      </c>
    </row>
    <row r="35" spans="1:3" x14ac:dyDescent="0.25">
      <c r="A35" t="s">
        <v>45</v>
      </c>
      <c r="B35" t="s">
        <v>58</v>
      </c>
      <c r="C35" t="s">
        <v>59</v>
      </c>
    </row>
    <row r="36" spans="1:3" x14ac:dyDescent="0.25">
      <c r="A36" t="s">
        <v>60</v>
      </c>
      <c r="B36" t="s">
        <v>61</v>
      </c>
      <c r="C36" t="s">
        <v>62</v>
      </c>
    </row>
    <row r="37" spans="1:3" x14ac:dyDescent="0.25">
      <c r="A37" t="s">
        <v>60</v>
      </c>
      <c r="B37" t="s">
        <v>63</v>
      </c>
      <c r="C37" t="s">
        <v>64</v>
      </c>
    </row>
    <row r="38" spans="1:3" x14ac:dyDescent="0.25">
      <c r="A38" t="s">
        <v>45</v>
      </c>
      <c r="B38" t="s">
        <v>65</v>
      </c>
      <c r="C38" t="s">
        <v>66</v>
      </c>
    </row>
    <row r="39" spans="1:3" x14ac:dyDescent="0.25">
      <c r="A39" t="s">
        <v>45</v>
      </c>
      <c r="B39" t="s">
        <v>67</v>
      </c>
      <c r="C39" t="s">
        <v>68</v>
      </c>
    </row>
    <row r="40" spans="1:3" x14ac:dyDescent="0.25">
      <c r="A40" t="s">
        <v>69</v>
      </c>
      <c r="B40" t="s">
        <v>70</v>
      </c>
      <c r="C40" t="s">
        <v>71</v>
      </c>
    </row>
    <row r="41" spans="1:3" x14ac:dyDescent="0.25">
      <c r="A41" t="s">
        <v>42</v>
      </c>
      <c r="B41" t="s">
        <v>72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FD1062-EC85-4B19-A528-CE6174E59C43}">
  <dimension ref="A1:H26"/>
  <sheetViews>
    <sheetView workbookViewId="0">
      <selection activeCell="B16" sqref="B16"/>
    </sheetView>
  </sheetViews>
  <sheetFormatPr defaultRowHeight="15" x14ac:dyDescent="0.25"/>
  <cols>
    <col min="1" max="1" width="38.140625" customWidth="1"/>
    <col min="2" max="3" width="19" customWidth="1"/>
    <col min="4" max="4" width="38.140625" customWidth="1"/>
    <col min="5" max="8" width="19" customWidth="1"/>
  </cols>
  <sheetData>
    <row r="1" spans="1:8" ht="21" x14ac:dyDescent="0.35">
      <c r="A1" s="5" t="s">
        <v>379</v>
      </c>
    </row>
    <row r="3" spans="1:8" x14ac:dyDescent="0.25">
      <c r="A3" s="21" t="s">
        <v>289</v>
      </c>
      <c r="B3" s="21" t="s">
        <v>380</v>
      </c>
      <c r="C3" s="21" t="s">
        <v>381</v>
      </c>
      <c r="D3" s="21" t="s">
        <v>382</v>
      </c>
      <c r="E3" s="21" t="s">
        <v>383</v>
      </c>
      <c r="F3" s="21" t="s">
        <v>384</v>
      </c>
      <c r="G3" s="21" t="s">
        <v>385</v>
      </c>
      <c r="H3" s="21" t="s">
        <v>386</v>
      </c>
    </row>
    <row r="4" spans="1:8" x14ac:dyDescent="0.25">
      <c r="A4" t="s">
        <v>387</v>
      </c>
      <c r="B4">
        <v>92</v>
      </c>
      <c r="C4">
        <v>88</v>
      </c>
      <c r="D4">
        <v>85</v>
      </c>
      <c r="E4">
        <f>SUM(B4:D4)</f>
        <v>265</v>
      </c>
      <c r="F4">
        <f>RANK(E4,$E$4:$E$13,0)</f>
        <v>2</v>
      </c>
      <c r="G4">
        <f>_xlfn.RANK.EQ(E4,$E$4:$E$13,0)</f>
        <v>2</v>
      </c>
      <c r="H4">
        <f>_xlfn.RANK.AVG(E4,$E$4:$E$13,0)</f>
        <v>2.5</v>
      </c>
    </row>
    <row r="5" spans="1:8" x14ac:dyDescent="0.25">
      <c r="A5" t="s">
        <v>388</v>
      </c>
      <c r="B5">
        <v>78</v>
      </c>
      <c r="C5">
        <v>82</v>
      </c>
      <c r="D5">
        <v>90</v>
      </c>
      <c r="E5">
        <f>SUM(B5:D5)</f>
        <v>250</v>
      </c>
      <c r="F5">
        <f>RANK(E5,$E$4:$E$13,0)</f>
        <v>6</v>
      </c>
      <c r="G5">
        <f>_xlfn.RANK.EQ(E5,$E$4:$E$13,0)</f>
        <v>6</v>
      </c>
      <c r="H5">
        <f>_xlfn.RANK.AVG(E5,$E$4:$E$13,0)</f>
        <v>6</v>
      </c>
    </row>
    <row r="6" spans="1:8" x14ac:dyDescent="0.25">
      <c r="A6" t="s">
        <v>389</v>
      </c>
      <c r="B6">
        <v>88</v>
      </c>
      <c r="C6">
        <v>95</v>
      </c>
      <c r="D6">
        <v>78</v>
      </c>
      <c r="E6">
        <f>SUM(B6:D6)</f>
        <v>261</v>
      </c>
      <c r="F6">
        <f>RANK(E6,$E$4:$E$13,0)</f>
        <v>4</v>
      </c>
      <c r="G6">
        <f>_xlfn.RANK.EQ(E6,$E$4:$E$13,0)</f>
        <v>4</v>
      </c>
      <c r="H6">
        <f>_xlfn.RANK.AVG(E6,$E$4:$E$13,0)</f>
        <v>4</v>
      </c>
    </row>
    <row r="7" spans="1:8" x14ac:dyDescent="0.25">
      <c r="A7" t="s">
        <v>390</v>
      </c>
      <c r="B7">
        <v>65</v>
      </c>
      <c r="C7">
        <v>70</v>
      </c>
      <c r="D7">
        <v>72</v>
      </c>
      <c r="E7">
        <f>SUM(B7:D7)</f>
        <v>207</v>
      </c>
      <c r="F7">
        <f>RANK(E7,$E$4:$E$13,0)</f>
        <v>9</v>
      </c>
      <c r="G7">
        <f>_xlfn.RANK.EQ(E7,$E$4:$E$13,0)</f>
        <v>9</v>
      </c>
      <c r="H7">
        <f>_xlfn.RANK.AVG(E7,$E$4:$E$13,0)</f>
        <v>9</v>
      </c>
    </row>
    <row r="8" spans="1:8" x14ac:dyDescent="0.25">
      <c r="A8" t="s">
        <v>391</v>
      </c>
      <c r="B8">
        <v>95</v>
      </c>
      <c r="C8">
        <v>92</v>
      </c>
      <c r="D8">
        <v>88</v>
      </c>
      <c r="E8">
        <f>SUM(B8:D8)</f>
        <v>275</v>
      </c>
      <c r="F8">
        <f>RANK(E8,$E$4:$E$13,0)</f>
        <v>1</v>
      </c>
      <c r="G8">
        <f>_xlfn.RANK.EQ(E8,$E$4:$E$13,0)</f>
        <v>1</v>
      </c>
      <c r="H8">
        <f>_xlfn.RANK.AVG(E8,$E$4:$E$13,0)</f>
        <v>1</v>
      </c>
    </row>
    <row r="9" spans="1:8" x14ac:dyDescent="0.25">
      <c r="A9" t="s">
        <v>392</v>
      </c>
      <c r="B9">
        <v>72</v>
      </c>
      <c r="C9">
        <v>68</v>
      </c>
      <c r="D9">
        <v>75</v>
      </c>
      <c r="E9">
        <f>SUM(B9:D9)</f>
        <v>215</v>
      </c>
      <c r="F9">
        <f>RANK(E9,$E$4:$E$13,0)</f>
        <v>8</v>
      </c>
      <c r="G9">
        <f>_xlfn.RANK.EQ(E9,$E$4:$E$13,0)</f>
        <v>8</v>
      </c>
      <c r="H9">
        <f>_xlfn.RANK.AVG(E9,$E$4:$E$13,0)</f>
        <v>8</v>
      </c>
    </row>
    <row r="10" spans="1:8" x14ac:dyDescent="0.25">
      <c r="A10" t="s">
        <v>393</v>
      </c>
      <c r="B10">
        <v>88</v>
      </c>
      <c r="C10">
        <v>85</v>
      </c>
      <c r="D10">
        <v>92</v>
      </c>
      <c r="E10">
        <f>SUM(B10:D10)</f>
        <v>265</v>
      </c>
      <c r="F10">
        <f>RANK(E10,$E$4:$E$13,0)</f>
        <v>2</v>
      </c>
      <c r="G10">
        <f>_xlfn.RANK.EQ(E10,$E$4:$E$13,0)</f>
        <v>2</v>
      </c>
      <c r="H10">
        <f>_xlfn.RANK.AVG(E10,$E$4:$E$13,0)</f>
        <v>2.5</v>
      </c>
    </row>
    <row r="11" spans="1:8" x14ac:dyDescent="0.25">
      <c r="A11" t="s">
        <v>394</v>
      </c>
      <c r="B11">
        <v>58</v>
      </c>
      <c r="C11">
        <v>62</v>
      </c>
      <c r="D11">
        <v>65</v>
      </c>
      <c r="E11">
        <f>SUM(B11:D11)</f>
        <v>185</v>
      </c>
      <c r="F11">
        <f>RANK(E11,$E$4:$E$13,0)</f>
        <v>10</v>
      </c>
      <c r="G11">
        <f>_xlfn.RANK.EQ(E11,$E$4:$E$13,0)</f>
        <v>10</v>
      </c>
      <c r="H11">
        <f>_xlfn.RANK.AVG(E11,$E$4:$E$13,0)</f>
        <v>10</v>
      </c>
    </row>
    <row r="12" spans="1:8" x14ac:dyDescent="0.25">
      <c r="A12" t="s">
        <v>395</v>
      </c>
      <c r="B12">
        <v>85</v>
      </c>
      <c r="C12">
        <v>88</v>
      </c>
      <c r="D12">
        <v>82</v>
      </c>
      <c r="E12">
        <f>SUM(B12:D12)</f>
        <v>255</v>
      </c>
      <c r="F12">
        <f>RANK(E12,$E$4:$E$13,0)</f>
        <v>5</v>
      </c>
      <c r="G12">
        <f>_xlfn.RANK.EQ(E12,$E$4:$E$13,0)</f>
        <v>5</v>
      </c>
      <c r="H12">
        <f>_xlfn.RANK.AVG(E12,$E$4:$E$13,0)</f>
        <v>5</v>
      </c>
    </row>
    <row r="13" spans="1:8" x14ac:dyDescent="0.25">
      <c r="A13" t="s">
        <v>396</v>
      </c>
      <c r="B13">
        <v>78</v>
      </c>
      <c r="C13">
        <v>75</v>
      </c>
      <c r="D13">
        <v>80</v>
      </c>
      <c r="E13">
        <f>SUM(B13:D13)</f>
        <v>233</v>
      </c>
      <c r="F13">
        <f>RANK(E13,$E$4:$E$13,0)</f>
        <v>7</v>
      </c>
      <c r="G13">
        <f>_xlfn.RANK.EQ(E13,$E$4:$E$13,0)</f>
        <v>7</v>
      </c>
      <c r="H13">
        <f>_xlfn.RANK.AVG(E13,$E$4:$E$13,0)</f>
        <v>7</v>
      </c>
    </row>
    <row r="15" spans="1:8" x14ac:dyDescent="0.25">
      <c r="A15" s="6" t="s">
        <v>397</v>
      </c>
      <c r="B15" s="6" t="s">
        <v>140</v>
      </c>
      <c r="C15" s="6" t="s">
        <v>79</v>
      </c>
      <c r="D15" s="6" t="s">
        <v>15</v>
      </c>
    </row>
    <row r="16" spans="1:8" x14ac:dyDescent="0.25">
      <c r="A16" t="s">
        <v>398</v>
      </c>
      <c r="B16">
        <f>PERCENTILE(E4:E13,0.9)</f>
        <v>266</v>
      </c>
      <c r="C16">
        <f>PERCENTILE(E4:E13,0.9)</f>
        <v>266</v>
      </c>
      <c r="D16" t="s">
        <v>399</v>
      </c>
    </row>
    <row r="17" spans="1:4" x14ac:dyDescent="0.25">
      <c r="A17" t="s">
        <v>400</v>
      </c>
      <c r="B17">
        <f>PERCENTILE(E4:E13,0.5)</f>
        <v>252.5</v>
      </c>
      <c r="C17">
        <f>PERCENTILE(E4:E13,0.5)</f>
        <v>252.5</v>
      </c>
      <c r="D17" t="s">
        <v>401</v>
      </c>
    </row>
    <row r="18" spans="1:4" x14ac:dyDescent="0.25">
      <c r="A18" t="s">
        <v>402</v>
      </c>
      <c r="B18">
        <f>QUARTILE(E4:E13,1)</f>
        <v>219.5</v>
      </c>
      <c r="C18">
        <f>QUARTILE(E4:E13,1)</f>
        <v>219.5</v>
      </c>
      <c r="D18" t="s">
        <v>403</v>
      </c>
    </row>
    <row r="19" spans="1:4" x14ac:dyDescent="0.25">
      <c r="A19" t="s">
        <v>404</v>
      </c>
      <c r="B19">
        <f>QUARTILE(E4:E13,2)</f>
        <v>252.5</v>
      </c>
      <c r="C19">
        <f>QUARTILE(E4:E13,2)</f>
        <v>252.5</v>
      </c>
      <c r="D19" t="s">
        <v>405</v>
      </c>
    </row>
    <row r="20" spans="1:4" x14ac:dyDescent="0.25">
      <c r="A20" t="s">
        <v>406</v>
      </c>
      <c r="B20">
        <f>QUARTILE(E4:E13,3)</f>
        <v>264</v>
      </c>
      <c r="C20">
        <f>QUARTILE(E4:E13,3)</f>
        <v>264</v>
      </c>
      <c r="D20" t="s">
        <v>407</v>
      </c>
    </row>
    <row r="21" spans="1:4" x14ac:dyDescent="0.25">
      <c r="A21" t="s">
        <v>408</v>
      </c>
      <c r="B21">
        <f>LARGE(E4:E13,1)</f>
        <v>275</v>
      </c>
      <c r="C21">
        <f>LARGE(E4:E13,1)</f>
        <v>275</v>
      </c>
      <c r="D21" t="s">
        <v>409</v>
      </c>
    </row>
    <row r="22" spans="1:4" x14ac:dyDescent="0.25">
      <c r="A22" t="s">
        <v>410</v>
      </c>
      <c r="B22">
        <f>LARGE(E4:E13,2)</f>
        <v>265</v>
      </c>
      <c r="C22">
        <f>LARGE(E4:E13,2)</f>
        <v>265</v>
      </c>
      <c r="D22" t="s">
        <v>411</v>
      </c>
    </row>
    <row r="23" spans="1:4" x14ac:dyDescent="0.25">
      <c r="A23" t="s">
        <v>412</v>
      </c>
      <c r="B23">
        <f>LARGE(E4:E13,3)</f>
        <v>265</v>
      </c>
      <c r="C23">
        <f>LARGE(E4:E13,3)</f>
        <v>265</v>
      </c>
      <c r="D23" t="s">
        <v>413</v>
      </c>
    </row>
    <row r="24" spans="1:4" x14ac:dyDescent="0.25">
      <c r="A24" t="s">
        <v>414</v>
      </c>
      <c r="B24">
        <f>SMALL(E4:E13,1)</f>
        <v>185</v>
      </c>
      <c r="C24">
        <f>SMALL(E4:E13,1)</f>
        <v>185</v>
      </c>
      <c r="D24" t="s">
        <v>415</v>
      </c>
    </row>
    <row r="25" spans="1:4" x14ac:dyDescent="0.25">
      <c r="A25" t="s">
        <v>416</v>
      </c>
      <c r="B25">
        <f>SMALL(E4:E13,2)</f>
        <v>207</v>
      </c>
      <c r="C25">
        <f>SMALL(E4:E13,2)</f>
        <v>207</v>
      </c>
      <c r="D25" t="s">
        <v>417</v>
      </c>
    </row>
    <row r="26" spans="1:4" x14ac:dyDescent="0.25">
      <c r="A26" t="s">
        <v>418</v>
      </c>
      <c r="B26">
        <f>SMALL(E4:E13,3)</f>
        <v>215</v>
      </c>
      <c r="C26">
        <f>SMALL(E4:E13,3)</f>
        <v>215</v>
      </c>
      <c r="D26" t="s">
        <v>419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72702B-B67E-4665-BB6E-31DFCDFB49CF}">
  <dimension ref="A1:G27"/>
  <sheetViews>
    <sheetView workbookViewId="0"/>
  </sheetViews>
  <sheetFormatPr defaultRowHeight="15" x14ac:dyDescent="0.25"/>
  <cols>
    <col min="1" max="1" width="41.85546875" customWidth="1"/>
    <col min="2" max="2" width="24.7109375" customWidth="1"/>
    <col min="3" max="3" width="19" customWidth="1"/>
    <col min="5" max="5" width="41.85546875" customWidth="1"/>
    <col min="6" max="7" width="24.7109375" customWidth="1"/>
  </cols>
  <sheetData>
    <row r="1" spans="1:7" ht="21" x14ac:dyDescent="0.35">
      <c r="A1" s="5" t="s">
        <v>420</v>
      </c>
    </row>
    <row r="3" spans="1:7" x14ac:dyDescent="0.25">
      <c r="A3" s="15" t="s">
        <v>421</v>
      </c>
      <c r="B3" s="15"/>
      <c r="C3" s="15"/>
      <c r="E3" s="15" t="s">
        <v>438</v>
      </c>
      <c r="F3" s="15"/>
      <c r="G3" s="15"/>
    </row>
    <row r="4" spans="1:7" x14ac:dyDescent="0.25">
      <c r="A4" t="s">
        <v>422</v>
      </c>
      <c r="E4" t="s">
        <v>439</v>
      </c>
      <c r="F4" s="22">
        <v>100000</v>
      </c>
    </row>
    <row r="5" spans="1:7" x14ac:dyDescent="0.25">
      <c r="A5" t="s">
        <v>423</v>
      </c>
      <c r="B5" s="22">
        <v>250000</v>
      </c>
      <c r="E5" t="s">
        <v>424</v>
      </c>
      <c r="F5" s="23">
        <v>7.0000000000000007E-2</v>
      </c>
    </row>
    <row r="6" spans="1:7" x14ac:dyDescent="0.25">
      <c r="A6" t="s">
        <v>424</v>
      </c>
      <c r="B6" s="23">
        <v>0.06</v>
      </c>
      <c r="E6" t="s">
        <v>440</v>
      </c>
      <c r="F6">
        <v>10</v>
      </c>
    </row>
    <row r="7" spans="1:7" x14ac:dyDescent="0.25">
      <c r="A7" t="s">
        <v>425</v>
      </c>
      <c r="B7">
        <v>30</v>
      </c>
    </row>
    <row r="8" spans="1:7" x14ac:dyDescent="0.25">
      <c r="A8" t="s">
        <v>426</v>
      </c>
      <c r="B8">
        <v>12</v>
      </c>
      <c r="E8" t="s">
        <v>441</v>
      </c>
      <c r="F8" s="24">
        <f>PV(F5,F6,0,-F4)</f>
        <v>50834.929213471776</v>
      </c>
    </row>
    <row r="10" spans="1:7" x14ac:dyDescent="0.25">
      <c r="A10" t="s">
        <v>427</v>
      </c>
      <c r="E10" s="15" t="s">
        <v>442</v>
      </c>
      <c r="F10" s="15"/>
      <c r="G10" s="15"/>
    </row>
    <row r="11" spans="1:7" x14ac:dyDescent="0.25">
      <c r="A11" t="s">
        <v>428</v>
      </c>
      <c r="B11" s="24">
        <f>PMT(B6/B8,B7*B8,-B5)</f>
        <v>1498.8763128818807</v>
      </c>
      <c r="E11" t="s">
        <v>443</v>
      </c>
      <c r="F11" s="22">
        <v>10000</v>
      </c>
    </row>
    <row r="12" spans="1:7" x14ac:dyDescent="0.25">
      <c r="A12" t="s">
        <v>429</v>
      </c>
      <c r="B12" s="24">
        <f>B11*B7*B8</f>
        <v>539595.4726374771</v>
      </c>
      <c r="E12" t="s">
        <v>444</v>
      </c>
      <c r="F12" s="22">
        <v>20000</v>
      </c>
    </row>
    <row r="13" spans="1:7" x14ac:dyDescent="0.25">
      <c r="A13" t="s">
        <v>430</v>
      </c>
      <c r="B13" s="24">
        <f>B12-B5</f>
        <v>289595.4726374771</v>
      </c>
      <c r="E13" t="s">
        <v>445</v>
      </c>
      <c r="F13">
        <v>8</v>
      </c>
    </row>
    <row r="15" spans="1:7" x14ac:dyDescent="0.25">
      <c r="A15" s="15" t="s">
        <v>431</v>
      </c>
      <c r="B15" s="15"/>
      <c r="C15" s="15"/>
      <c r="E15" t="s">
        <v>446</v>
      </c>
      <c r="F15" s="23">
        <f>RATE(F13,0,-F11,F12)</f>
        <v>9.0507732665598903E-2</v>
      </c>
    </row>
    <row r="16" spans="1:7" x14ac:dyDescent="0.25">
      <c r="A16" t="s">
        <v>432</v>
      </c>
      <c r="B16" s="22">
        <v>500</v>
      </c>
    </row>
    <row r="17" spans="1:6" x14ac:dyDescent="0.25">
      <c r="A17" t="s">
        <v>424</v>
      </c>
      <c r="B17" s="23">
        <v>0.05</v>
      </c>
      <c r="E17" s="15" t="s">
        <v>447</v>
      </c>
      <c r="F17" s="15" t="s">
        <v>448</v>
      </c>
    </row>
    <row r="18" spans="1:6" x14ac:dyDescent="0.25">
      <c r="A18" t="s">
        <v>433</v>
      </c>
      <c r="B18">
        <v>20</v>
      </c>
      <c r="E18" t="s">
        <v>449</v>
      </c>
      <c r="F18" s="22">
        <v>-50000</v>
      </c>
    </row>
    <row r="19" spans="1:6" x14ac:dyDescent="0.25">
      <c r="A19" t="s">
        <v>434</v>
      </c>
      <c r="B19">
        <v>12</v>
      </c>
      <c r="E19" t="s">
        <v>450</v>
      </c>
      <c r="F19" s="22">
        <v>15000</v>
      </c>
    </row>
    <row r="20" spans="1:6" x14ac:dyDescent="0.25">
      <c r="E20" t="s">
        <v>451</v>
      </c>
      <c r="F20" s="22">
        <v>18000</v>
      </c>
    </row>
    <row r="21" spans="1:6" x14ac:dyDescent="0.25">
      <c r="A21" t="s">
        <v>435</v>
      </c>
      <c r="B21" s="24">
        <f>FV(B17/B19,B18*B19,-B16)</f>
        <v>205516.83425784099</v>
      </c>
      <c r="E21" t="s">
        <v>452</v>
      </c>
      <c r="F21" s="22">
        <v>20000</v>
      </c>
    </row>
    <row r="22" spans="1:6" x14ac:dyDescent="0.25">
      <c r="A22" t="s">
        <v>436</v>
      </c>
      <c r="B22" s="24">
        <f>B16*B18*B19</f>
        <v>120000</v>
      </c>
      <c r="E22" t="s">
        <v>453</v>
      </c>
      <c r="F22" s="22">
        <v>22000</v>
      </c>
    </row>
    <row r="23" spans="1:6" x14ac:dyDescent="0.25">
      <c r="A23" t="s">
        <v>437</v>
      </c>
      <c r="B23" s="24">
        <f>B21-B22</f>
        <v>85516.834257840994</v>
      </c>
      <c r="E23" t="s">
        <v>454</v>
      </c>
      <c r="F23" s="22">
        <v>25000</v>
      </c>
    </row>
    <row r="25" spans="1:6" x14ac:dyDescent="0.25">
      <c r="E25" t="s">
        <v>455</v>
      </c>
      <c r="F25" s="23">
        <v>0.1</v>
      </c>
    </row>
    <row r="26" spans="1:6" x14ac:dyDescent="0.25">
      <c r="E26" t="s">
        <v>456</v>
      </c>
      <c r="F26" s="24">
        <f>NPV(F25,F19:F23)+F18</f>
        <v>24088.021806756849</v>
      </c>
    </row>
    <row r="27" spans="1:6" x14ac:dyDescent="0.25">
      <c r="E27" t="s">
        <v>457</v>
      </c>
      <c r="F27" s="23">
        <f>IRR(F18:F23)</f>
        <v>0.25856361609466627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D2042D-ECEE-4636-8A06-A29093D478BF}">
  <dimension ref="A1:J33"/>
  <sheetViews>
    <sheetView workbookViewId="0"/>
  </sheetViews>
  <sheetFormatPr defaultRowHeight="15" x14ac:dyDescent="0.25"/>
  <cols>
    <col min="1" max="1" width="34.28515625" customWidth="1"/>
    <col min="2" max="5" width="22.85546875" customWidth="1"/>
    <col min="7" max="7" width="38.140625" customWidth="1"/>
    <col min="8" max="9" width="28.5703125" customWidth="1"/>
  </cols>
  <sheetData>
    <row r="1" spans="1:10" ht="21" x14ac:dyDescent="0.35">
      <c r="A1" s="5" t="s">
        <v>458</v>
      </c>
    </row>
    <row r="3" spans="1:10" x14ac:dyDescent="0.25">
      <c r="A3" s="9" t="s">
        <v>459</v>
      </c>
      <c r="B3" s="9"/>
      <c r="C3" s="9"/>
      <c r="D3" s="9"/>
      <c r="E3" s="9"/>
      <c r="G3" s="9" t="s">
        <v>463</v>
      </c>
      <c r="H3" s="9"/>
      <c r="I3" s="9"/>
    </row>
    <row r="4" spans="1:10" x14ac:dyDescent="0.25">
      <c r="A4" t="s">
        <v>460</v>
      </c>
      <c r="G4" t="s">
        <v>464</v>
      </c>
    </row>
    <row r="5" spans="1:10" x14ac:dyDescent="0.25">
      <c r="A5" cm="1">
        <f t="array" ref="A5:J5">_xlfn.SEQUENCE(1,10)</f>
        <v>1</v>
      </c>
      <c r="B5">
        <v>2</v>
      </c>
      <c r="C5">
        <v>3</v>
      </c>
      <c r="D5">
        <v>4</v>
      </c>
      <c r="E5">
        <v>5</v>
      </c>
      <c r="F5">
        <v>6</v>
      </c>
      <c r="G5">
        <v>7</v>
      </c>
      <c r="H5">
        <v>8</v>
      </c>
      <c r="I5">
        <v>9</v>
      </c>
      <c r="J5">
        <v>10</v>
      </c>
    </row>
    <row r="6" spans="1:10" x14ac:dyDescent="0.25">
      <c r="A6" t="s">
        <v>461</v>
      </c>
      <c r="G6" t="s">
        <v>465</v>
      </c>
    </row>
    <row r="7" spans="1:10" x14ac:dyDescent="0.25">
      <c r="G7" t="s">
        <v>186</v>
      </c>
      <c r="H7" s="22">
        <v>75000</v>
      </c>
    </row>
    <row r="8" spans="1:10" x14ac:dyDescent="0.25">
      <c r="G8" t="s">
        <v>466</v>
      </c>
      <c r="H8" s="23">
        <v>0.22</v>
      </c>
    </row>
    <row r="9" spans="1:10" x14ac:dyDescent="0.25">
      <c r="A9" t="e" cm="1" vm="2">
        <f t="array" aca="1" ref="A9" ca="1">_xlfn.SEQUENCE(1,10,5,5)</f>
        <v>#VALUE!</v>
      </c>
      <c r="G9" t="s">
        <v>467</v>
      </c>
      <c r="H9" s="24">
        <f>_xlfn.LET(_xlpm.salary,H7,_xlpm.rate,H8,_xlpm.salary*_xlpm.rate)</f>
        <v>16500</v>
      </c>
    </row>
    <row r="10" spans="1:10" x14ac:dyDescent="0.25">
      <c r="A10" t="s">
        <v>462</v>
      </c>
    </row>
    <row r="11" spans="1:10" x14ac:dyDescent="0.25">
      <c r="G11" s="9" t="s">
        <v>468</v>
      </c>
      <c r="H11" s="9"/>
      <c r="I11" s="9"/>
    </row>
    <row r="12" spans="1:10" x14ac:dyDescent="0.25">
      <c r="G12" t="s">
        <v>469</v>
      </c>
    </row>
    <row r="13" spans="1:10" x14ac:dyDescent="0.25">
      <c r="A13" cm="1">
        <f t="array" ref="A13:D15">_xlfn.SEQUENCE(3,4,1,1)</f>
        <v>1</v>
      </c>
      <c r="B13">
        <v>2</v>
      </c>
      <c r="C13">
        <v>3</v>
      </c>
      <c r="D13">
        <v>4</v>
      </c>
    </row>
    <row r="14" spans="1:10" x14ac:dyDescent="0.25">
      <c r="A14">
        <v>5</v>
      </c>
      <c r="B14">
        <v>6</v>
      </c>
      <c r="C14">
        <v>7</v>
      </c>
      <c r="D14">
        <v>8</v>
      </c>
      <c r="G14" t="s">
        <v>470</v>
      </c>
    </row>
    <row r="15" spans="1:10" x14ac:dyDescent="0.25">
      <c r="A15">
        <v>9</v>
      </c>
      <c r="B15">
        <v>10</v>
      </c>
      <c r="C15">
        <v>11</v>
      </c>
      <c r="D15">
        <v>12</v>
      </c>
      <c r="G15" t="s">
        <v>471</v>
      </c>
      <c r="H15">
        <v>5</v>
      </c>
    </row>
    <row r="16" spans="1:10" x14ac:dyDescent="0.25">
      <c r="G16" t="s">
        <v>472</v>
      </c>
      <c r="H16" cm="1">
        <f t="array" ref="H16">_xlfn.LAMBDA(_xlpm.r,PI()*_xlpm.r^2)(H15)</f>
        <v>78.539816339744831</v>
      </c>
    </row>
    <row r="17" spans="1:9" x14ac:dyDescent="0.25">
      <c r="A17" s="9" t="s">
        <v>473</v>
      </c>
      <c r="B17" s="9"/>
      <c r="C17" s="9"/>
      <c r="D17" s="9"/>
      <c r="E17" s="9"/>
    </row>
    <row r="18" spans="1:9" x14ac:dyDescent="0.25">
      <c r="A18" t="s">
        <v>474</v>
      </c>
      <c r="G18" s="9" t="s">
        <v>478</v>
      </c>
      <c r="H18" s="9"/>
      <c r="I18" s="9"/>
    </row>
    <row r="19" spans="1:9" x14ac:dyDescent="0.25">
      <c r="G19" t="s">
        <v>479</v>
      </c>
    </row>
    <row r="20" spans="1:9" x14ac:dyDescent="0.25">
      <c r="A20" s="25" t="s">
        <v>475</v>
      </c>
      <c r="B20" s="25" t="s">
        <v>476</v>
      </c>
      <c r="C20" s="25" t="s">
        <v>477</v>
      </c>
    </row>
    <row r="21" spans="1:9" x14ac:dyDescent="0.25">
      <c r="A21">
        <v>10</v>
      </c>
      <c r="B21" cm="1">
        <f t="array" ref="B21:B25">_xlfn.MAP(A21:A25,_xlfn.LAMBDA(_xlpm.x,_xlpm.x*2))</f>
        <v>20</v>
      </c>
      <c r="C21" cm="1">
        <f t="array" ref="C21:C25">_xlfn.MAP(A21:A25,_xlfn.LAMBDA(_xlpm.x,_xlpm.x^2))</f>
        <v>100</v>
      </c>
      <c r="G21" t="s">
        <v>480</v>
      </c>
    </row>
    <row r="22" spans="1:9" x14ac:dyDescent="0.25">
      <c r="A22">
        <v>20</v>
      </c>
      <c r="B22">
        <v>40</v>
      </c>
      <c r="C22">
        <v>400</v>
      </c>
      <c r="G22">
        <v>100</v>
      </c>
    </row>
    <row r="23" spans="1:9" x14ac:dyDescent="0.25">
      <c r="A23">
        <v>30</v>
      </c>
      <c r="B23">
        <v>60</v>
      </c>
      <c r="C23">
        <v>900</v>
      </c>
      <c r="G23">
        <v>200</v>
      </c>
    </row>
    <row r="24" spans="1:9" x14ac:dyDescent="0.25">
      <c r="A24">
        <v>40</v>
      </c>
      <c r="B24">
        <v>80</v>
      </c>
      <c r="C24">
        <v>1600</v>
      </c>
      <c r="G24">
        <v>300</v>
      </c>
    </row>
    <row r="25" spans="1:9" x14ac:dyDescent="0.25">
      <c r="A25">
        <v>50</v>
      </c>
      <c r="B25">
        <v>100</v>
      </c>
      <c r="C25">
        <v>2500</v>
      </c>
      <c r="G25">
        <v>400</v>
      </c>
    </row>
    <row r="27" spans="1:9" x14ac:dyDescent="0.25">
      <c r="A27" s="6" t="s">
        <v>483</v>
      </c>
      <c r="B27" s="6"/>
      <c r="G27" t="s">
        <v>481</v>
      </c>
      <c r="H27" cm="1">
        <f t="array" ref="H27">_xlfn.REDUCE(0,G22:G25,_xlfn.LAMBDA(_xlpm.acc,_xlpm.x,_xlpm.acc+_xlpm.x))</f>
        <v>1000</v>
      </c>
    </row>
    <row r="28" spans="1:9" x14ac:dyDescent="0.25">
      <c r="A28" s="18" t="s">
        <v>484</v>
      </c>
      <c r="B28" s="18" t="s">
        <v>15</v>
      </c>
      <c r="G28" t="s">
        <v>482</v>
      </c>
      <c r="H28" cm="1">
        <f t="array" ref="H28">_xlfn.REDUCE(1,G22:G25,_xlfn.LAMBDA(_xlpm.acc,_xlpm.x,_xlpm.acc*_xlpm.x))</f>
        <v>2400000000</v>
      </c>
    </row>
    <row r="29" spans="1:9" x14ac:dyDescent="0.25">
      <c r="A29" t="s">
        <v>485</v>
      </c>
      <c r="B29" t="s">
        <v>486</v>
      </c>
    </row>
    <row r="30" spans="1:9" x14ac:dyDescent="0.25">
      <c r="A30" t="s">
        <v>487</v>
      </c>
      <c r="B30" t="s">
        <v>488</v>
      </c>
    </row>
    <row r="31" spans="1:9" x14ac:dyDescent="0.25">
      <c r="A31" t="s">
        <v>489</v>
      </c>
      <c r="B31" t="s">
        <v>490</v>
      </c>
    </row>
    <row r="32" spans="1:9" x14ac:dyDescent="0.25">
      <c r="A32" t="s">
        <v>491</v>
      </c>
      <c r="B32" t="s">
        <v>492</v>
      </c>
    </row>
    <row r="33" spans="1:2" x14ac:dyDescent="0.25">
      <c r="A33" t="s">
        <v>493</v>
      </c>
      <c r="B33" t="s">
        <v>494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ABC077-D160-4FA7-A299-9778B53518B9}">
  <dimension ref="A1:K46"/>
  <sheetViews>
    <sheetView topLeftCell="A8" workbookViewId="0">
      <selection activeCell="D21" sqref="D21"/>
    </sheetView>
  </sheetViews>
  <sheetFormatPr defaultRowHeight="15" x14ac:dyDescent="0.25"/>
  <cols>
    <col min="1" max="1" width="28.5703125" customWidth="1"/>
    <col min="2" max="2" width="53.28515625" customWidth="1"/>
    <col min="3" max="3" width="34.28515625" customWidth="1"/>
    <col min="4" max="7" width="19" customWidth="1"/>
    <col min="8" max="11" width="15.28515625" customWidth="1"/>
  </cols>
  <sheetData>
    <row r="1" spans="1:11" ht="28.5" x14ac:dyDescent="0.45">
      <c r="A1" s="26" t="s">
        <v>495</v>
      </c>
    </row>
    <row r="2" spans="1:11" ht="15.75" x14ac:dyDescent="0.25">
      <c r="A2" s="27" t="s">
        <v>496</v>
      </c>
    </row>
    <row r="4" spans="1:11" x14ac:dyDescent="0.25">
      <c r="A4" s="28" t="s">
        <v>497</v>
      </c>
      <c r="B4" s="28"/>
      <c r="C4" s="28"/>
      <c r="D4" s="28"/>
      <c r="E4" s="28"/>
      <c r="F4" s="28"/>
      <c r="G4" s="28"/>
    </row>
    <row r="5" spans="1:11" x14ac:dyDescent="0.25">
      <c r="A5" s="29" t="s">
        <v>498</v>
      </c>
      <c r="B5" s="29" t="s">
        <v>499</v>
      </c>
      <c r="C5" s="29" t="s">
        <v>500</v>
      </c>
      <c r="D5" s="29" t="s">
        <v>501</v>
      </c>
      <c r="E5" s="29" t="s">
        <v>502</v>
      </c>
      <c r="F5" s="29" t="s">
        <v>503</v>
      </c>
      <c r="G5" s="29" t="s">
        <v>504</v>
      </c>
    </row>
    <row r="6" spans="1:11" ht="21" x14ac:dyDescent="0.35">
      <c r="A6" s="30">
        <v>713000</v>
      </c>
      <c r="B6" s="31">
        <v>48</v>
      </c>
      <c r="C6" s="30">
        <v>14854</v>
      </c>
      <c r="D6" s="31" t="s">
        <v>228</v>
      </c>
      <c r="E6" s="31" t="s">
        <v>224</v>
      </c>
      <c r="F6" s="32">
        <v>0.125</v>
      </c>
      <c r="G6" s="32">
        <v>0.18</v>
      </c>
    </row>
    <row r="8" spans="1:11" x14ac:dyDescent="0.25">
      <c r="A8" s="6" t="s">
        <v>505</v>
      </c>
      <c r="B8" s="6"/>
      <c r="C8" s="6"/>
      <c r="D8" s="6"/>
      <c r="E8" s="6"/>
      <c r="F8" s="6"/>
      <c r="G8" s="6"/>
    </row>
    <row r="9" spans="1:11" x14ac:dyDescent="0.25">
      <c r="A9" s="18" t="s">
        <v>218</v>
      </c>
      <c r="B9" s="18" t="s">
        <v>506</v>
      </c>
      <c r="C9" s="18" t="s">
        <v>507</v>
      </c>
      <c r="D9" s="18" t="s">
        <v>508</v>
      </c>
      <c r="E9" s="18" t="s">
        <v>509</v>
      </c>
      <c r="F9" s="18" t="s">
        <v>383</v>
      </c>
      <c r="G9" s="18" t="s">
        <v>510</v>
      </c>
    </row>
    <row r="10" spans="1:11" x14ac:dyDescent="0.25">
      <c r="A10" t="s">
        <v>223</v>
      </c>
      <c r="B10" s="22">
        <v>45000</v>
      </c>
      <c r="C10" s="22">
        <v>52000</v>
      </c>
      <c r="D10" s="22">
        <v>48000</v>
      </c>
      <c r="E10" s="22">
        <v>55000</v>
      </c>
      <c r="F10" s="22">
        <f>SUM(B10:E10)</f>
        <v>200000</v>
      </c>
      <c r="G10" s="35">
        <f>F10/$F$14</f>
        <v>0.25873221216041398</v>
      </c>
    </row>
    <row r="11" spans="1:11" x14ac:dyDescent="0.25">
      <c r="A11" t="s">
        <v>226</v>
      </c>
      <c r="B11" s="22">
        <v>38000</v>
      </c>
      <c r="C11" s="22">
        <v>42000</v>
      </c>
      <c r="D11" s="22">
        <v>45000</v>
      </c>
      <c r="E11" s="22">
        <v>48000</v>
      </c>
      <c r="F11" s="22">
        <f>SUM(B11:E11)</f>
        <v>173000</v>
      </c>
      <c r="G11" s="35">
        <f>F11/$F$14</f>
        <v>0.2238033635187581</v>
      </c>
    </row>
    <row r="12" spans="1:11" x14ac:dyDescent="0.25">
      <c r="A12" t="s">
        <v>228</v>
      </c>
      <c r="B12" s="22">
        <v>52000</v>
      </c>
      <c r="C12" s="22">
        <v>58000</v>
      </c>
      <c r="D12" s="22">
        <v>62000</v>
      </c>
      <c r="E12" s="22">
        <v>68000</v>
      </c>
      <c r="F12" s="22">
        <f>SUM(B12:E12)</f>
        <v>240000</v>
      </c>
      <c r="G12" s="35">
        <f>F12/$F$14</f>
        <v>0.31047865459249674</v>
      </c>
    </row>
    <row r="13" spans="1:11" x14ac:dyDescent="0.25">
      <c r="A13" t="s">
        <v>231</v>
      </c>
      <c r="B13" s="22">
        <v>35000</v>
      </c>
      <c r="C13" s="22">
        <v>38000</v>
      </c>
      <c r="D13" s="22">
        <v>42000</v>
      </c>
      <c r="E13" s="22">
        <v>45000</v>
      </c>
      <c r="F13" s="22">
        <f>SUM(B13:E13)</f>
        <v>160000</v>
      </c>
      <c r="G13" s="35">
        <f>F13/$F$14</f>
        <v>0.20698576972833119</v>
      </c>
    </row>
    <row r="14" spans="1:11" x14ac:dyDescent="0.25">
      <c r="A14" s="33" t="s">
        <v>511</v>
      </c>
      <c r="B14" s="34">
        <f>SUM(B10:B13)</f>
        <v>170000</v>
      </c>
      <c r="C14" s="34">
        <f>SUM(C10:C13)</f>
        <v>190000</v>
      </c>
      <c r="D14" s="34">
        <f>SUM(D10:D13)</f>
        <v>197000</v>
      </c>
      <c r="E14" s="34">
        <f>SUM(E10:E13)</f>
        <v>216000</v>
      </c>
      <c r="F14" s="34">
        <f>SUM(F10:F13)</f>
        <v>773000</v>
      </c>
      <c r="G14" s="36">
        <f>SUM(G10:G13)</f>
        <v>0.99999999999999989</v>
      </c>
    </row>
    <row r="16" spans="1:11" x14ac:dyDescent="0.25">
      <c r="A16" s="7" t="s">
        <v>512</v>
      </c>
      <c r="B16" s="7"/>
      <c r="C16" s="7"/>
      <c r="E16" s="21" t="s">
        <v>517</v>
      </c>
      <c r="F16" s="21"/>
      <c r="G16" s="21"/>
      <c r="H16" s="21"/>
      <c r="I16" s="21"/>
      <c r="J16" s="21"/>
      <c r="K16" s="21"/>
    </row>
    <row r="17" spans="1:11" x14ac:dyDescent="0.25">
      <c r="A17" s="37" t="s">
        <v>219</v>
      </c>
      <c r="B17" s="37" t="s">
        <v>513</v>
      </c>
      <c r="C17" s="37" t="s">
        <v>201</v>
      </c>
      <c r="E17" s="40" t="s">
        <v>161</v>
      </c>
      <c r="F17" s="40" t="s">
        <v>518</v>
      </c>
      <c r="G17" s="40" t="s">
        <v>519</v>
      </c>
      <c r="H17" s="40" t="s">
        <v>520</v>
      </c>
      <c r="I17" s="40" t="s">
        <v>521</v>
      </c>
      <c r="J17" s="40" t="s">
        <v>522</v>
      </c>
      <c r="K17" s="40" t="s">
        <v>523</v>
      </c>
    </row>
    <row r="18" spans="1:11" x14ac:dyDescent="0.25">
      <c r="A18" t="s">
        <v>224</v>
      </c>
      <c r="B18">
        <v>150</v>
      </c>
      <c r="C18" s="22">
        <v>180000</v>
      </c>
      <c r="E18" t="s">
        <v>524</v>
      </c>
      <c r="F18" s="22">
        <v>52000</v>
      </c>
      <c r="G18" s="22">
        <v>48000</v>
      </c>
      <c r="H18" s="22">
        <v>65000</v>
      </c>
      <c r="I18" s="22">
        <v>58000</v>
      </c>
      <c r="J18" s="22">
        <v>72000</v>
      </c>
      <c r="K18" s="22">
        <v>68000</v>
      </c>
    </row>
    <row r="19" spans="1:11" x14ac:dyDescent="0.25">
      <c r="A19" t="s">
        <v>227</v>
      </c>
      <c r="B19">
        <v>320</v>
      </c>
      <c r="C19" s="22">
        <v>160000</v>
      </c>
      <c r="E19" t="s">
        <v>525</v>
      </c>
      <c r="F19" s="22">
        <v>50000</v>
      </c>
      <c r="G19" s="22">
        <v>50000</v>
      </c>
      <c r="H19" s="22">
        <v>60000</v>
      </c>
      <c r="I19" s="22">
        <v>55000</v>
      </c>
      <c r="J19" s="22">
        <v>70000</v>
      </c>
      <c r="K19" s="22">
        <v>65000</v>
      </c>
    </row>
    <row r="20" spans="1:11" x14ac:dyDescent="0.25">
      <c r="A20" t="s">
        <v>229</v>
      </c>
      <c r="B20">
        <v>280</v>
      </c>
      <c r="C20" s="22">
        <v>112000</v>
      </c>
      <c r="E20" t="s">
        <v>526</v>
      </c>
      <c r="F20" s="22">
        <f>F18-F19</f>
        <v>2000</v>
      </c>
      <c r="G20" s="22">
        <f>G18-G19</f>
        <v>-2000</v>
      </c>
      <c r="H20" s="22">
        <f>H18-H19</f>
        <v>5000</v>
      </c>
      <c r="I20" s="22">
        <f>I18-I19</f>
        <v>3000</v>
      </c>
      <c r="J20" s="22">
        <f>J18-J19</f>
        <v>2000</v>
      </c>
      <c r="K20" s="22">
        <f>K18-K19</f>
        <v>3000</v>
      </c>
    </row>
    <row r="21" spans="1:11" x14ac:dyDescent="0.25">
      <c r="A21" t="s">
        <v>514</v>
      </c>
      <c r="B21">
        <v>450</v>
      </c>
      <c r="C21" s="22">
        <v>67500</v>
      </c>
    </row>
    <row r="22" spans="1:11" x14ac:dyDescent="0.25">
      <c r="A22" t="s">
        <v>515</v>
      </c>
      <c r="B22">
        <v>200</v>
      </c>
      <c r="C22" s="22">
        <v>100000</v>
      </c>
      <c r="E22" s="15" t="s">
        <v>527</v>
      </c>
      <c r="F22" s="15"/>
      <c r="G22" s="15"/>
    </row>
    <row r="23" spans="1:11" x14ac:dyDescent="0.25">
      <c r="A23" t="s">
        <v>516</v>
      </c>
      <c r="B23">
        <v>85</v>
      </c>
      <c r="C23" s="22">
        <v>93500</v>
      </c>
      <c r="E23" s="33" t="s">
        <v>528</v>
      </c>
      <c r="F23" s="33" t="s">
        <v>75</v>
      </c>
      <c r="G23" s="33" t="s">
        <v>524</v>
      </c>
    </row>
    <row r="24" spans="1:11" x14ac:dyDescent="0.25">
      <c r="A24" s="38" t="s">
        <v>511</v>
      </c>
      <c r="B24" s="38">
        <f>SUM(B18:B23)</f>
        <v>1485</v>
      </c>
      <c r="C24" s="39">
        <f>SUM(C18:C23)</f>
        <v>713000</v>
      </c>
      <c r="E24">
        <v>1</v>
      </c>
      <c r="F24" t="s">
        <v>529</v>
      </c>
      <c r="G24" s="22">
        <v>125000</v>
      </c>
    </row>
    <row r="25" spans="1:11" x14ac:dyDescent="0.25">
      <c r="E25">
        <v>2</v>
      </c>
      <c r="F25" t="s">
        <v>530</v>
      </c>
      <c r="G25" s="22">
        <v>118000</v>
      </c>
    </row>
    <row r="26" spans="1:11" x14ac:dyDescent="0.25">
      <c r="E26">
        <v>3</v>
      </c>
      <c r="F26" t="s">
        <v>531</v>
      </c>
      <c r="G26" s="22">
        <v>105000</v>
      </c>
    </row>
    <row r="27" spans="1:11" x14ac:dyDescent="0.25">
      <c r="E27">
        <v>4</v>
      </c>
      <c r="F27" t="s">
        <v>532</v>
      </c>
      <c r="G27" s="22">
        <v>98000</v>
      </c>
    </row>
    <row r="28" spans="1:11" x14ac:dyDescent="0.25">
      <c r="E28">
        <v>5</v>
      </c>
      <c r="F28" t="s">
        <v>533</v>
      </c>
      <c r="G28" s="22">
        <v>92000</v>
      </c>
    </row>
    <row r="40" spans="1:7" x14ac:dyDescent="0.25">
      <c r="A40" s="28" t="s">
        <v>534</v>
      </c>
      <c r="B40" s="28"/>
      <c r="C40" s="28"/>
      <c r="E40" s="6" t="s">
        <v>549</v>
      </c>
      <c r="F40" s="6"/>
      <c r="G40" s="6"/>
    </row>
    <row r="41" spans="1:7" x14ac:dyDescent="0.25">
      <c r="A41" s="29" t="s">
        <v>140</v>
      </c>
      <c r="B41" s="29" t="s">
        <v>535</v>
      </c>
      <c r="C41" s="29" t="s">
        <v>536</v>
      </c>
      <c r="E41" s="18" t="s">
        <v>550</v>
      </c>
      <c r="F41" s="18" t="s">
        <v>15</v>
      </c>
      <c r="G41" s="18"/>
    </row>
    <row r="42" spans="1:7" x14ac:dyDescent="0.25">
      <c r="A42" t="s">
        <v>537</v>
      </c>
      <c r="B42" s="22">
        <f>SUM(B10:E10)</f>
        <v>200000</v>
      </c>
      <c r="C42" t="s">
        <v>538</v>
      </c>
      <c r="E42" t="s">
        <v>551</v>
      </c>
      <c r="F42" t="s">
        <v>552</v>
      </c>
    </row>
    <row r="43" spans="1:7" x14ac:dyDescent="0.25">
      <c r="A43" t="s">
        <v>539</v>
      </c>
      <c r="B43">
        <f>F10/$F$14</f>
        <v>0.25873221216041398</v>
      </c>
      <c r="C43" t="s">
        <v>540</v>
      </c>
      <c r="E43" t="s">
        <v>553</v>
      </c>
      <c r="F43" t="s">
        <v>554</v>
      </c>
    </row>
    <row r="44" spans="1:7" x14ac:dyDescent="0.25">
      <c r="A44" t="s">
        <v>541</v>
      </c>
      <c r="B44" t="str">
        <f>INDEX(A10:A13,MATCH(MAX(F10:F13),F10:F13,0))</f>
        <v>East</v>
      </c>
      <c r="C44" t="s">
        <v>542</v>
      </c>
      <c r="E44" t="s">
        <v>555</v>
      </c>
      <c r="F44" t="s">
        <v>556</v>
      </c>
    </row>
    <row r="45" spans="1:7" x14ac:dyDescent="0.25">
      <c r="A45" t="s">
        <v>543</v>
      </c>
      <c r="B45" t="s">
        <v>544</v>
      </c>
      <c r="C45" t="s">
        <v>545</v>
      </c>
      <c r="E45" t="s">
        <v>557</v>
      </c>
      <c r="F45" t="s">
        <v>558</v>
      </c>
    </row>
    <row r="46" spans="1:7" x14ac:dyDescent="0.25">
      <c r="A46" t="s">
        <v>546</v>
      </c>
      <c r="B46" t="s">
        <v>547</v>
      </c>
      <c r="C46" t="s">
        <v>548</v>
      </c>
      <c r="E46" t="s">
        <v>559</v>
      </c>
      <c r="F46" t="s">
        <v>560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999790-774A-4B33-ADD0-D1288D1DD154}">
  <dimension ref="A1:I21"/>
  <sheetViews>
    <sheetView workbookViewId="0">
      <selection activeCell="I4" sqref="I4"/>
    </sheetView>
  </sheetViews>
  <sheetFormatPr defaultRowHeight="15" x14ac:dyDescent="0.25"/>
  <cols>
    <col min="1" max="1" width="34.28515625" customWidth="1"/>
    <col min="2" max="2" width="28.5703125" customWidth="1"/>
    <col min="3" max="9" width="22.85546875" customWidth="1"/>
  </cols>
  <sheetData>
    <row r="1" spans="1:9" ht="21" x14ac:dyDescent="0.35">
      <c r="A1" s="5" t="s">
        <v>73</v>
      </c>
    </row>
    <row r="3" spans="1:9" x14ac:dyDescent="0.25">
      <c r="A3" s="4" t="s">
        <v>74</v>
      </c>
      <c r="B3" s="4" t="s">
        <v>75</v>
      </c>
      <c r="C3" s="4" t="s">
        <v>76</v>
      </c>
      <c r="D3" s="4" t="s">
        <v>77</v>
      </c>
      <c r="E3" s="4" t="s">
        <v>78</v>
      </c>
      <c r="F3" s="4" t="s">
        <v>79</v>
      </c>
      <c r="G3" s="4" t="s">
        <v>80</v>
      </c>
      <c r="H3" s="4" t="s">
        <v>81</v>
      </c>
      <c r="I3" s="4" t="s">
        <v>82</v>
      </c>
    </row>
    <row r="4" spans="1:9" x14ac:dyDescent="0.25">
      <c r="A4" t="s">
        <v>83</v>
      </c>
      <c r="B4" t="s">
        <v>84</v>
      </c>
      <c r="C4">
        <v>85</v>
      </c>
      <c r="D4">
        <v>78</v>
      </c>
      <c r="E4" t="s">
        <v>85</v>
      </c>
      <c r="F4" t="str">
        <f>IF(C4&gt;=40,"Pass","Fail")</f>
        <v>Pass</v>
      </c>
      <c r="G4" t="b">
        <f>AND(C4&gt;=40,E4="Yes")</f>
        <v>1</v>
      </c>
      <c r="H4" t="b">
        <f>OR(C4&gt;=40,E4="Yes")</f>
        <v>1</v>
      </c>
      <c r="I4" t="b">
        <f>NOT(F4="Pass")</f>
        <v>0</v>
      </c>
    </row>
    <row r="5" spans="1:9" x14ac:dyDescent="0.25">
      <c r="A5" t="s">
        <v>86</v>
      </c>
      <c r="B5" t="s">
        <v>87</v>
      </c>
      <c r="C5">
        <v>45</v>
      </c>
      <c r="D5">
        <v>52</v>
      </c>
      <c r="E5" t="s">
        <v>85</v>
      </c>
      <c r="F5" t="str">
        <f>IF(C5&gt;=40,"Pass","Fail")</f>
        <v>Pass</v>
      </c>
      <c r="G5" t="b">
        <f>AND(C5&gt;=40,E5="Yes")</f>
        <v>1</v>
      </c>
      <c r="H5" t="b">
        <f>OR(C5&gt;=40,E5="Yes")</f>
        <v>1</v>
      </c>
      <c r="I5" t="b">
        <f>NOT(F5="Pass")</f>
        <v>0</v>
      </c>
    </row>
    <row r="6" spans="1:9" x14ac:dyDescent="0.25">
      <c r="A6" t="s">
        <v>88</v>
      </c>
      <c r="B6" t="s">
        <v>89</v>
      </c>
      <c r="C6">
        <v>38</v>
      </c>
      <c r="D6">
        <v>41</v>
      </c>
      <c r="E6" t="s">
        <v>90</v>
      </c>
      <c r="F6" t="str">
        <f>IF(C6&gt;=40,"Pass","Fail")</f>
        <v>Fail</v>
      </c>
      <c r="G6" t="b">
        <f>AND(C6&gt;=40,E6="Yes")</f>
        <v>0</v>
      </c>
      <c r="H6" t="b">
        <f>OR(C6&gt;=40,E6="Yes")</f>
        <v>0</v>
      </c>
      <c r="I6" t="b">
        <f>NOT(F6="Pass")</f>
        <v>1</v>
      </c>
    </row>
    <row r="7" spans="1:9" x14ac:dyDescent="0.25">
      <c r="A7" t="s">
        <v>91</v>
      </c>
      <c r="B7" t="s">
        <v>92</v>
      </c>
      <c r="C7">
        <v>72</v>
      </c>
      <c r="D7">
        <v>68</v>
      </c>
      <c r="E7" t="s">
        <v>85</v>
      </c>
      <c r="F7" t="str">
        <f>IF(C7&gt;=40,"Pass","Fail")</f>
        <v>Pass</v>
      </c>
      <c r="G7" t="b">
        <f>AND(C7&gt;=40,E7="Yes")</f>
        <v>1</v>
      </c>
      <c r="H7" t="b">
        <f>OR(C7&gt;=40,E7="Yes")</f>
        <v>1</v>
      </c>
      <c r="I7" t="b">
        <f>NOT(F7="Pass")</f>
        <v>0</v>
      </c>
    </row>
    <row r="8" spans="1:9" x14ac:dyDescent="0.25">
      <c r="A8" t="s">
        <v>93</v>
      </c>
      <c r="B8" t="s">
        <v>94</v>
      </c>
      <c r="C8">
        <v>91</v>
      </c>
      <c r="D8">
        <v>88</v>
      </c>
      <c r="E8" t="s">
        <v>85</v>
      </c>
      <c r="F8" t="str">
        <f>IF(C8&gt;=40,"Pass","Fail")</f>
        <v>Pass</v>
      </c>
      <c r="G8" t="b">
        <f>AND(C8&gt;=40,E8="Yes")</f>
        <v>1</v>
      </c>
      <c r="H8" t="b">
        <f>OR(C8&gt;=40,E8="Yes")</f>
        <v>1</v>
      </c>
      <c r="I8" t="b">
        <f>NOT(F8="Pass")</f>
        <v>0</v>
      </c>
    </row>
    <row r="9" spans="1:9" x14ac:dyDescent="0.25">
      <c r="A9" t="s">
        <v>95</v>
      </c>
      <c r="B9" t="s">
        <v>96</v>
      </c>
      <c r="C9">
        <v>55</v>
      </c>
      <c r="D9">
        <v>35</v>
      </c>
      <c r="E9" t="s">
        <v>90</v>
      </c>
      <c r="F9" t="str">
        <f>IF(C9&gt;=40,"Pass","Fail")</f>
        <v>Pass</v>
      </c>
      <c r="G9" t="b">
        <f>AND(C9&gt;=40,E9="Yes")</f>
        <v>0</v>
      </c>
      <c r="H9" t="b">
        <f>OR(C9&gt;=40,E9="Yes")</f>
        <v>1</v>
      </c>
      <c r="I9" t="b">
        <f>NOT(F9="Pass")</f>
        <v>0</v>
      </c>
    </row>
    <row r="10" spans="1:9" x14ac:dyDescent="0.25">
      <c r="A10" t="s">
        <v>97</v>
      </c>
      <c r="B10" t="s">
        <v>98</v>
      </c>
      <c r="C10">
        <v>63</v>
      </c>
      <c r="D10">
        <v>71</v>
      </c>
      <c r="E10" t="s">
        <v>85</v>
      </c>
      <c r="F10" t="str">
        <f>IF(C10&gt;=40,"Pass","Fail")</f>
        <v>Pass</v>
      </c>
      <c r="G10" t="b">
        <f>AND(C10&gt;=40,E10="Yes")</f>
        <v>1</v>
      </c>
      <c r="H10" t="b">
        <f>OR(C10&gt;=40,E10="Yes")</f>
        <v>1</v>
      </c>
      <c r="I10" t="b">
        <f>NOT(F10="Pass")</f>
        <v>0</v>
      </c>
    </row>
    <row r="11" spans="1:9" x14ac:dyDescent="0.25">
      <c r="A11" t="s">
        <v>99</v>
      </c>
      <c r="B11" t="s">
        <v>100</v>
      </c>
      <c r="C11">
        <v>29</v>
      </c>
      <c r="D11">
        <v>33</v>
      </c>
      <c r="E11" t="s">
        <v>90</v>
      </c>
      <c r="F11" t="str">
        <f>IF(C11&gt;=40,"Pass","Fail")</f>
        <v>Fail</v>
      </c>
      <c r="G11" t="b">
        <f>AND(C11&gt;=40,E11="Yes")</f>
        <v>0</v>
      </c>
      <c r="H11" t="b">
        <f>OR(C11&gt;=40,E11="Yes")</f>
        <v>0</v>
      </c>
      <c r="I11" t="b">
        <f>NOT(F11="Pass")</f>
        <v>1</v>
      </c>
    </row>
    <row r="12" spans="1:9" x14ac:dyDescent="0.25">
      <c r="A12" t="s">
        <v>101</v>
      </c>
      <c r="B12" t="s">
        <v>102</v>
      </c>
      <c r="C12">
        <v>77</v>
      </c>
      <c r="D12">
        <v>82</v>
      </c>
      <c r="E12" t="s">
        <v>85</v>
      </c>
      <c r="F12" t="str">
        <f>IF(C12&gt;=40,"Pass","Fail")</f>
        <v>Pass</v>
      </c>
      <c r="G12" t="b">
        <f>AND(C12&gt;=40,E12="Yes")</f>
        <v>1</v>
      </c>
      <c r="H12" t="b">
        <f>OR(C12&gt;=40,E12="Yes")</f>
        <v>1</v>
      </c>
      <c r="I12" t="b">
        <f>NOT(F12="Pass")</f>
        <v>0</v>
      </c>
    </row>
    <row r="13" spans="1:9" x14ac:dyDescent="0.25">
      <c r="A13" t="s">
        <v>103</v>
      </c>
      <c r="B13" t="s">
        <v>104</v>
      </c>
      <c r="C13">
        <v>48</v>
      </c>
      <c r="D13">
        <v>45</v>
      </c>
      <c r="E13" t="s">
        <v>85</v>
      </c>
      <c r="F13" t="str">
        <f>IF(C13&gt;=40,"Pass","Fail")</f>
        <v>Pass</v>
      </c>
      <c r="G13" t="b">
        <f>AND(C13&gt;=40,E13="Yes")</f>
        <v>1</v>
      </c>
      <c r="H13" t="b">
        <f>OR(C13&gt;=40,E13="Yes")</f>
        <v>1</v>
      </c>
      <c r="I13" t="b">
        <f>NOT(F13="Pass")</f>
        <v>0</v>
      </c>
    </row>
    <row r="15" spans="1:9" x14ac:dyDescent="0.25">
      <c r="A15" s="6" t="s">
        <v>105</v>
      </c>
      <c r="B15" s="6" t="s">
        <v>106</v>
      </c>
      <c r="C15" s="6" t="s">
        <v>79</v>
      </c>
    </row>
    <row r="16" spans="1:9" x14ac:dyDescent="0.25">
      <c r="A16" t="s">
        <v>107</v>
      </c>
      <c r="B16">
        <f>SUM(C4:C13)</f>
        <v>603</v>
      </c>
      <c r="C16">
        <f>SUM(C4:C13)</f>
        <v>603</v>
      </c>
    </row>
    <row r="17" spans="1:3" x14ac:dyDescent="0.25">
      <c r="A17" t="s">
        <v>108</v>
      </c>
      <c r="B17">
        <f>AVERAGE(C4:C13)</f>
        <v>60.3</v>
      </c>
      <c r="C17">
        <f>AVERAGE(C4:C13)</f>
        <v>60.3</v>
      </c>
    </row>
    <row r="18" spans="1:3" x14ac:dyDescent="0.25">
      <c r="A18" t="s">
        <v>109</v>
      </c>
      <c r="B18">
        <f>MIN(C4:C13)</f>
        <v>29</v>
      </c>
      <c r="C18">
        <f>MIN(C4:C13)</f>
        <v>29</v>
      </c>
    </row>
    <row r="19" spans="1:3" x14ac:dyDescent="0.25">
      <c r="A19" t="s">
        <v>110</v>
      </c>
      <c r="B19">
        <f>MAX(C4:C13)</f>
        <v>91</v>
      </c>
      <c r="C19">
        <f>MAX(C4:C13)</f>
        <v>91</v>
      </c>
    </row>
    <row r="20" spans="1:3" x14ac:dyDescent="0.25">
      <c r="A20" t="s">
        <v>111</v>
      </c>
      <c r="B20">
        <f>SUM(D4:D13)</f>
        <v>593</v>
      </c>
      <c r="C20">
        <f>SUM(D4:D13)</f>
        <v>593</v>
      </c>
    </row>
    <row r="21" spans="1:3" x14ac:dyDescent="0.25">
      <c r="A21" t="s">
        <v>112</v>
      </c>
      <c r="B21">
        <f>AVERAGE(D4:D13)</f>
        <v>59.3</v>
      </c>
      <c r="C21">
        <f>AVERAGE(D4:D13)</f>
        <v>59.3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A1CB2-1662-4FF4-BB25-26F8F46DDCDD}">
  <dimension ref="A1:I19"/>
  <sheetViews>
    <sheetView workbookViewId="0">
      <selection activeCell="C19" sqref="C19"/>
    </sheetView>
  </sheetViews>
  <sheetFormatPr defaultRowHeight="15" x14ac:dyDescent="0.25"/>
  <cols>
    <col min="1" max="1" width="38.140625" customWidth="1"/>
    <col min="2" max="9" width="28.5703125" customWidth="1"/>
  </cols>
  <sheetData>
    <row r="1" spans="1:9" ht="21" x14ac:dyDescent="0.35">
      <c r="A1" s="5" t="s">
        <v>113</v>
      </c>
    </row>
    <row r="3" spans="1:9" x14ac:dyDescent="0.25">
      <c r="A3" s="7" t="s">
        <v>114</v>
      </c>
      <c r="B3" s="7" t="s">
        <v>115</v>
      </c>
      <c r="C3" s="7" t="s">
        <v>116</v>
      </c>
      <c r="D3" s="7" t="s">
        <v>117</v>
      </c>
      <c r="E3" s="7" t="s">
        <v>118</v>
      </c>
      <c r="F3" s="7" t="s">
        <v>119</v>
      </c>
      <c r="G3" s="7" t="s">
        <v>120</v>
      </c>
      <c r="H3" s="7" t="s">
        <v>121</v>
      </c>
      <c r="I3" s="7" t="s">
        <v>122</v>
      </c>
    </row>
    <row r="4" spans="1:9" x14ac:dyDescent="0.25">
      <c r="A4" t="s">
        <v>123</v>
      </c>
      <c r="B4" t="s">
        <v>124</v>
      </c>
      <c r="C4" t="s">
        <v>125</v>
      </c>
      <c r="D4" t="str">
        <f>CONCATENATE(TRIM(A4)," ",TRIM(B4))</f>
        <v>john DOE</v>
      </c>
      <c r="E4" t="str">
        <f>_xlfn.TEXTJOIN(" ",TRUE,TRIM(A4),TRIM(B4))</f>
        <v>john DOE</v>
      </c>
      <c r="F4" t="str">
        <f>LEFT(TRIM(A4),3)</f>
        <v>joh</v>
      </c>
      <c r="G4" t="str">
        <f>RIGHT(TRIM(B4),4)</f>
        <v>DOE</v>
      </c>
      <c r="H4" t="str">
        <f>MID(C4,1,4)</f>
        <v>john</v>
      </c>
      <c r="I4">
        <f>LEN(A4)</f>
        <v>8</v>
      </c>
    </row>
    <row r="5" spans="1:9" x14ac:dyDescent="0.25">
      <c r="A5" t="s">
        <v>126</v>
      </c>
      <c r="B5" t="s">
        <v>127</v>
      </c>
      <c r="C5" t="s">
        <v>128</v>
      </c>
      <c r="D5" t="str">
        <f>CONCATENATE(TRIM(A5)," ",TRIM(B5))</f>
        <v>MARY smith</v>
      </c>
      <c r="E5" t="str">
        <f>_xlfn.TEXTJOIN(" ",TRUE,TRIM(A5),TRIM(B5))</f>
        <v>MARY smith</v>
      </c>
      <c r="F5" t="str">
        <f>LEFT(TRIM(A5),3)</f>
        <v>MAR</v>
      </c>
      <c r="G5" t="str">
        <f>RIGHT(TRIM(B5),4)</f>
        <v>mith</v>
      </c>
      <c r="H5" t="str">
        <f>MID(C5,1,4)</f>
        <v>mary</v>
      </c>
      <c r="I5">
        <f>LEN(A5)</f>
        <v>4</v>
      </c>
    </row>
    <row r="6" spans="1:9" x14ac:dyDescent="0.25">
      <c r="A6" t="s">
        <v>129</v>
      </c>
      <c r="B6" t="s">
        <v>130</v>
      </c>
      <c r="C6" t="s">
        <v>131</v>
      </c>
      <c r="D6" t="str">
        <f>CONCATENATE(TRIM(A6)," ",TRIM(B6))</f>
        <v>robert JOHNSON</v>
      </c>
      <c r="E6" t="str">
        <f>_xlfn.TEXTJOIN(" ",TRUE,TRIM(A6),TRIM(B6))</f>
        <v>robert JOHNSON</v>
      </c>
      <c r="F6" t="str">
        <f>LEFT(TRIM(A6),3)</f>
        <v>rob</v>
      </c>
      <c r="G6" t="str">
        <f>RIGHT(TRIM(B6),4)</f>
        <v>NSON</v>
      </c>
      <c r="H6" t="str">
        <f>MID(C6,1,6)</f>
        <v>robert</v>
      </c>
      <c r="I6">
        <f>LEN(A6)</f>
        <v>6</v>
      </c>
    </row>
    <row r="7" spans="1:9" x14ac:dyDescent="0.25">
      <c r="A7" t="s">
        <v>132</v>
      </c>
      <c r="B7" t="s">
        <v>133</v>
      </c>
      <c r="C7" t="s">
        <v>134</v>
      </c>
      <c r="D7" t="str">
        <f>CONCATENATE(TRIM(A7)," ",TRIM(B7))</f>
        <v>JENNIFER williams</v>
      </c>
      <c r="E7" t="str">
        <f>_xlfn.TEXTJOIN(" ",TRUE,TRIM(A7),TRIM(B7))</f>
        <v>JENNIFER williams</v>
      </c>
      <c r="F7" t="str">
        <f>LEFT(TRIM(A7),3)</f>
        <v>JEN</v>
      </c>
      <c r="G7" t="str">
        <f>RIGHT(TRIM(B7),4)</f>
        <v>iams</v>
      </c>
      <c r="H7" t="str">
        <f>MID(C7,1,3)</f>
        <v>jen</v>
      </c>
      <c r="I7">
        <f>LEN(A7)</f>
        <v>8</v>
      </c>
    </row>
    <row r="8" spans="1:9" x14ac:dyDescent="0.25">
      <c r="A8" t="s">
        <v>135</v>
      </c>
      <c r="B8" t="s">
        <v>136</v>
      </c>
      <c r="C8" t="s">
        <v>137</v>
      </c>
      <c r="D8" t="str">
        <f>CONCATENATE(TRIM(A8)," ",TRIM(B8))</f>
        <v>michael BROWN</v>
      </c>
      <c r="E8" t="str">
        <f>_xlfn.TEXTJOIN(" ",TRUE,TRIM(A8),TRIM(B8))</f>
        <v>michael BROWN</v>
      </c>
      <c r="F8" t="str">
        <f>LEFT(TRIM(A8),3)</f>
        <v>mic</v>
      </c>
      <c r="G8" t="str">
        <f>RIGHT(TRIM(B8),4)</f>
        <v>ROWN</v>
      </c>
      <c r="H8" t="str">
        <f>MID(C8,1,1)</f>
        <v>m</v>
      </c>
      <c r="I8">
        <f>LEN(A8)</f>
        <v>7</v>
      </c>
    </row>
    <row r="10" spans="1:9" x14ac:dyDescent="0.25">
      <c r="A10" s="6" t="s">
        <v>138</v>
      </c>
      <c r="B10" s="6" t="s">
        <v>139</v>
      </c>
      <c r="C10" s="6" t="s">
        <v>140</v>
      </c>
      <c r="D10" s="6" t="s">
        <v>79</v>
      </c>
    </row>
    <row r="11" spans="1:9" x14ac:dyDescent="0.25">
      <c r="A11" t="s">
        <v>141</v>
      </c>
      <c r="B11" t="s">
        <v>125</v>
      </c>
      <c r="C11">
        <f>FIND("@",C4)</f>
        <v>9</v>
      </c>
      <c r="D11">
        <f>FIND("@",C4)</f>
        <v>9</v>
      </c>
    </row>
    <row r="12" spans="1:9" x14ac:dyDescent="0.25">
      <c r="A12" t="s">
        <v>142</v>
      </c>
      <c r="B12" t="s">
        <v>125</v>
      </c>
      <c r="C12">
        <f>SEARCH("DOE",C4)</f>
        <v>6</v>
      </c>
      <c r="D12">
        <f>SEARCH("doe",C4)</f>
        <v>6</v>
      </c>
    </row>
    <row r="13" spans="1:9" x14ac:dyDescent="0.25">
      <c r="A13" t="s">
        <v>143</v>
      </c>
      <c r="B13" t="s">
        <v>125</v>
      </c>
      <c r="C13" t="str">
        <f>REPLACE(C4,1,4,"Jane")</f>
        <v>Jane.doe@email.com</v>
      </c>
      <c r="D13" t="str">
        <f>REPLACE(C4,1,4,"Jane")</f>
        <v>Jane.doe@email.com</v>
      </c>
    </row>
    <row r="14" spans="1:9" x14ac:dyDescent="0.25">
      <c r="A14" t="s">
        <v>144</v>
      </c>
      <c r="B14" t="s">
        <v>125</v>
      </c>
      <c r="C14" t="str">
        <f>SUBSTITUTE(C4,"john","Jane")</f>
        <v>Jane.doe@email.com</v>
      </c>
      <c r="D14" t="str">
        <f>SUBSTITUTE(C4,"john","Jane")</f>
        <v>Jane.doe@email.com</v>
      </c>
    </row>
    <row r="15" spans="1:9" x14ac:dyDescent="0.25">
      <c r="A15" t="s">
        <v>145</v>
      </c>
      <c r="B15" t="s">
        <v>146</v>
      </c>
      <c r="C15" t="str">
        <f>UPPER("john")</f>
        <v>JOHN</v>
      </c>
      <c r="D15" t="str">
        <f>UPPER("john")</f>
        <v>JOHN</v>
      </c>
    </row>
    <row r="16" spans="1:9" x14ac:dyDescent="0.25">
      <c r="A16" t="s">
        <v>147</v>
      </c>
      <c r="B16" t="s">
        <v>126</v>
      </c>
      <c r="C16" t="str">
        <f>LOWER("MARY")</f>
        <v>mary</v>
      </c>
      <c r="D16" t="str">
        <f>LOWER("MARY")</f>
        <v>mary</v>
      </c>
    </row>
    <row r="17" spans="1:4" x14ac:dyDescent="0.25">
      <c r="A17" t="s">
        <v>148</v>
      </c>
      <c r="B17" t="s">
        <v>149</v>
      </c>
      <c r="C17" t="str">
        <f>PROPER("john doe")</f>
        <v>John Doe</v>
      </c>
      <c r="D17" t="str">
        <f>PROPER("john doe")</f>
        <v>John Doe</v>
      </c>
    </row>
    <row r="18" spans="1:4" x14ac:dyDescent="0.25">
      <c r="A18" t="s">
        <v>150</v>
      </c>
      <c r="B18" t="s">
        <v>151</v>
      </c>
      <c r="C18" t="str">
        <f>TRIM("  hello  world  ")</f>
        <v>hello world</v>
      </c>
      <c r="D18" t="str">
        <f>TRIM("  hello  world  ")</f>
        <v>hello world</v>
      </c>
    </row>
    <row r="19" spans="1:4" x14ac:dyDescent="0.25">
      <c r="A19" t="s">
        <v>152</v>
      </c>
      <c r="B19" t="s">
        <v>153</v>
      </c>
      <c r="C19" t="str">
        <f>CLEAN(B19)</f>
        <v>Text with hidden chars</v>
      </c>
      <c r="D19" t="str">
        <f>CLEAN(B19)</f>
        <v>Text with hidden chars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E1F9C2-EDE4-4621-AEC0-8A88F40F257C}">
  <dimension ref="A1:J16"/>
  <sheetViews>
    <sheetView workbookViewId="0">
      <selection activeCell="B16" sqref="B16"/>
    </sheetView>
  </sheetViews>
  <sheetFormatPr defaultRowHeight="15" x14ac:dyDescent="0.25"/>
  <cols>
    <col min="1" max="1" width="41.85546875" customWidth="1"/>
    <col min="2" max="10" width="24.7109375" customWidth="1"/>
  </cols>
  <sheetData>
    <row r="1" spans="1:10" ht="21" x14ac:dyDescent="0.35">
      <c r="A1" s="5" t="s">
        <v>154</v>
      </c>
    </row>
    <row r="3" spans="1:10" x14ac:dyDescent="0.25">
      <c r="A3" s="9" t="s">
        <v>155</v>
      </c>
      <c r="B3" s="9" t="s">
        <v>156</v>
      </c>
      <c r="C3" s="9" t="s">
        <v>157</v>
      </c>
      <c r="D3" s="9" t="s">
        <v>158</v>
      </c>
      <c r="E3" s="9" t="s">
        <v>159</v>
      </c>
      <c r="F3" s="9" t="s">
        <v>160</v>
      </c>
      <c r="G3" s="9" t="s">
        <v>161</v>
      </c>
      <c r="H3" s="9" t="s">
        <v>162</v>
      </c>
      <c r="I3" s="9" t="s">
        <v>163</v>
      </c>
      <c r="J3" s="9" t="s">
        <v>164</v>
      </c>
    </row>
    <row r="4" spans="1:10" x14ac:dyDescent="0.25">
      <c r="A4" t="s">
        <v>165</v>
      </c>
      <c r="B4" s="10">
        <v>46037</v>
      </c>
      <c r="C4" s="10">
        <v>46096</v>
      </c>
      <c r="D4">
        <f>DATEDIF(B4,C4,"d")</f>
        <v>59</v>
      </c>
      <c r="E4">
        <f>NETWORKDAYS(B4,C4)</f>
        <v>42</v>
      </c>
      <c r="F4">
        <f>DAY(B4)</f>
        <v>15</v>
      </c>
      <c r="G4">
        <f>MONTH(B4)</f>
        <v>1</v>
      </c>
      <c r="H4">
        <f>YEAR(B4)</f>
        <v>2026</v>
      </c>
      <c r="I4">
        <f>WEEKDAY(B4)</f>
        <v>5</v>
      </c>
      <c r="J4">
        <f>WEEKNUM(B4)</f>
        <v>3</v>
      </c>
    </row>
    <row r="5" spans="1:10" x14ac:dyDescent="0.25">
      <c r="A5" t="s">
        <v>166</v>
      </c>
      <c r="B5" s="10">
        <v>46054</v>
      </c>
      <c r="C5" s="10">
        <v>46172</v>
      </c>
      <c r="D5">
        <f>DATEDIF(B5,C5,"d")</f>
        <v>118</v>
      </c>
      <c r="E5">
        <f>NETWORKDAYS(B5,C5)</f>
        <v>85</v>
      </c>
      <c r="F5">
        <f>DAY(B5)</f>
        <v>1</v>
      </c>
      <c r="G5">
        <f>MONTH(B5)</f>
        <v>2</v>
      </c>
      <c r="H5">
        <f>YEAR(B5)</f>
        <v>2026</v>
      </c>
      <c r="I5">
        <f>WEEKDAY(B5)</f>
        <v>1</v>
      </c>
      <c r="J5">
        <f>WEEKNUM(B5)</f>
        <v>6</v>
      </c>
    </row>
    <row r="6" spans="1:10" x14ac:dyDescent="0.25">
      <c r="A6" t="s">
        <v>167</v>
      </c>
      <c r="B6" s="10">
        <v>46091</v>
      </c>
      <c r="C6" s="10">
        <v>46132</v>
      </c>
      <c r="D6">
        <f>DATEDIF(B6,C6,"d")</f>
        <v>41</v>
      </c>
      <c r="E6">
        <f>NETWORKDAYS(B6,C6)</f>
        <v>30</v>
      </c>
      <c r="F6">
        <f>DAY(B6)</f>
        <v>10</v>
      </c>
      <c r="G6">
        <f>MONTH(B6)</f>
        <v>3</v>
      </c>
      <c r="H6">
        <f>YEAR(B6)</f>
        <v>2026</v>
      </c>
      <c r="I6">
        <f>WEEKDAY(B6)</f>
        <v>3</v>
      </c>
      <c r="J6">
        <f>WEEKNUM(B6)</f>
        <v>11</v>
      </c>
    </row>
    <row r="7" spans="1:10" x14ac:dyDescent="0.25">
      <c r="A7" t="s">
        <v>168</v>
      </c>
      <c r="B7" s="10">
        <v>46113</v>
      </c>
      <c r="C7" s="10">
        <v>46142</v>
      </c>
      <c r="D7">
        <f>DATEDIF(B7,C7,"d")</f>
        <v>29</v>
      </c>
      <c r="E7">
        <f>NETWORKDAYS(B7,C7)</f>
        <v>22</v>
      </c>
      <c r="F7">
        <f>DAY(B7)</f>
        <v>1</v>
      </c>
      <c r="G7">
        <f>MONTH(B7)</f>
        <v>4</v>
      </c>
      <c r="H7">
        <f>YEAR(B7)</f>
        <v>2026</v>
      </c>
      <c r="I7">
        <f>WEEKDAY(B7)</f>
        <v>4</v>
      </c>
      <c r="J7">
        <f>WEEKNUM(B7)</f>
        <v>14</v>
      </c>
    </row>
    <row r="8" spans="1:10" x14ac:dyDescent="0.25">
      <c r="A8" t="s">
        <v>169</v>
      </c>
      <c r="B8" s="10">
        <v>46157</v>
      </c>
      <c r="C8" s="10">
        <v>46188</v>
      </c>
      <c r="D8">
        <f>DATEDIF(B8,C8,"d")</f>
        <v>31</v>
      </c>
      <c r="E8">
        <f>NETWORKDAYS(B8,C8)</f>
        <v>22</v>
      </c>
      <c r="F8">
        <f>DAY(B8)</f>
        <v>15</v>
      </c>
      <c r="G8">
        <f>MONTH(B8)</f>
        <v>5</v>
      </c>
      <c r="H8">
        <f>YEAR(B8)</f>
        <v>2026</v>
      </c>
      <c r="I8">
        <f>WEEKDAY(B8)</f>
        <v>6</v>
      </c>
      <c r="J8">
        <f>WEEKNUM(B8)</f>
        <v>20</v>
      </c>
    </row>
    <row r="10" spans="1:10" x14ac:dyDescent="0.25">
      <c r="A10" s="6" t="s">
        <v>170</v>
      </c>
      <c r="B10" s="6" t="s">
        <v>140</v>
      </c>
      <c r="C10" s="6" t="s">
        <v>79</v>
      </c>
      <c r="D10" s="6" t="s">
        <v>15</v>
      </c>
    </row>
    <row r="11" spans="1:10" x14ac:dyDescent="0.25">
      <c r="A11" t="s">
        <v>171</v>
      </c>
      <c r="B11" s="8">
        <f ca="1">TODAY()</f>
        <v>46122</v>
      </c>
      <c r="C11" s="12">
        <f ca="1">TODAY()</f>
        <v>46122</v>
      </c>
      <c r="D11" t="s">
        <v>172</v>
      </c>
    </row>
    <row r="12" spans="1:10" x14ac:dyDescent="0.25">
      <c r="A12" t="s">
        <v>173</v>
      </c>
      <c r="B12" s="11">
        <f ca="1">NOW()</f>
        <v>46122.406367361109</v>
      </c>
      <c r="C12" s="12">
        <f ca="1">NOW()</f>
        <v>46122.406367361109</v>
      </c>
      <c r="D12" t="s">
        <v>174</v>
      </c>
    </row>
    <row r="13" spans="1:10" x14ac:dyDescent="0.25">
      <c r="A13" t="s">
        <v>175</v>
      </c>
      <c r="B13" s="8">
        <f ca="1">EOMONTH(TODAY(),0)</f>
        <v>46142</v>
      </c>
      <c r="C13" s="12">
        <f ca="1">EOMONTH(TODAY(),0)</f>
        <v>46142</v>
      </c>
      <c r="D13" t="s">
        <v>176</v>
      </c>
    </row>
    <row r="14" spans="1:10" x14ac:dyDescent="0.25">
      <c r="A14" t="s">
        <v>177</v>
      </c>
      <c r="B14" s="8">
        <f ca="1">EOMONTH(TODAY(),1)</f>
        <v>46173</v>
      </c>
      <c r="C14" s="12">
        <f ca="1">EOMONTH(TODAY(),1)</f>
        <v>46173</v>
      </c>
      <c r="D14" t="s">
        <v>178</v>
      </c>
    </row>
    <row r="15" spans="1:10" x14ac:dyDescent="0.25">
      <c r="A15" t="s">
        <v>179</v>
      </c>
      <c r="B15" s="8">
        <f ca="1">WORKDAY(TODAY(),10)</f>
        <v>46136</v>
      </c>
      <c r="C15" s="12">
        <f ca="1">WORKDAY(TODAY(),10)</f>
        <v>46136</v>
      </c>
      <c r="D15" t="s">
        <v>180</v>
      </c>
    </row>
    <row r="16" spans="1:10" x14ac:dyDescent="0.25">
      <c r="A16" t="s">
        <v>181</v>
      </c>
      <c r="B16" s="8">
        <f ca="1">WORKDAY(TODAY(),-5)</f>
        <v>46115</v>
      </c>
      <c r="C16" s="12">
        <f ca="1">WORKDAY(TODAY(),-5)</f>
        <v>46115</v>
      </c>
      <c r="D16" t="s">
        <v>182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2C09D3-ED60-490F-B596-6FD08905248A}">
  <dimension ref="A1:K23"/>
  <sheetViews>
    <sheetView workbookViewId="0">
      <selection activeCell="C19" sqref="C19"/>
    </sheetView>
  </sheetViews>
  <sheetFormatPr defaultRowHeight="15" x14ac:dyDescent="0.25"/>
  <cols>
    <col min="1" max="1" width="41.85546875" customWidth="1"/>
    <col min="2" max="2" width="22.85546875" customWidth="1"/>
    <col min="3" max="3" width="53.28515625" customWidth="1"/>
    <col min="4" max="4" width="22.85546875" customWidth="1"/>
    <col min="5" max="11" width="19" customWidth="1"/>
  </cols>
  <sheetData>
    <row r="1" spans="1:11" ht="21" x14ac:dyDescent="0.35">
      <c r="A1" s="5" t="s">
        <v>183</v>
      </c>
    </row>
    <row r="3" spans="1:11" x14ac:dyDescent="0.25">
      <c r="A3" s="13" t="s">
        <v>184</v>
      </c>
      <c r="B3" s="13" t="s">
        <v>75</v>
      </c>
      <c r="C3" s="13" t="s">
        <v>185</v>
      </c>
      <c r="D3" s="13" t="s">
        <v>186</v>
      </c>
      <c r="E3" s="13" t="s">
        <v>187</v>
      </c>
      <c r="G3" s="13" t="s">
        <v>196</v>
      </c>
      <c r="H3" s="13" t="s">
        <v>197</v>
      </c>
      <c r="I3" s="13" t="s">
        <v>198</v>
      </c>
      <c r="J3" s="13" t="s">
        <v>199</v>
      </c>
      <c r="K3" s="13" t="s">
        <v>200</v>
      </c>
    </row>
    <row r="4" spans="1:11" x14ac:dyDescent="0.25">
      <c r="A4">
        <v>101</v>
      </c>
      <c r="B4" t="s">
        <v>84</v>
      </c>
      <c r="C4" t="s">
        <v>188</v>
      </c>
      <c r="D4">
        <v>55000</v>
      </c>
      <c r="E4" t="s">
        <v>189</v>
      </c>
      <c r="G4" t="s">
        <v>201</v>
      </c>
      <c r="H4">
        <v>150000</v>
      </c>
      <c r="I4">
        <v>175000</v>
      </c>
      <c r="J4">
        <v>190000</v>
      </c>
      <c r="K4">
        <v>210000</v>
      </c>
    </row>
    <row r="5" spans="1:11" x14ac:dyDescent="0.25">
      <c r="A5">
        <v>102</v>
      </c>
      <c r="B5" t="s">
        <v>87</v>
      </c>
      <c r="C5" t="s">
        <v>190</v>
      </c>
      <c r="D5">
        <v>65000</v>
      </c>
      <c r="E5" t="s">
        <v>191</v>
      </c>
      <c r="G5" t="s">
        <v>202</v>
      </c>
      <c r="H5">
        <v>120000</v>
      </c>
      <c r="I5">
        <v>130000</v>
      </c>
      <c r="J5">
        <v>145000</v>
      </c>
      <c r="K5">
        <v>155000</v>
      </c>
    </row>
    <row r="6" spans="1:11" x14ac:dyDescent="0.25">
      <c r="A6">
        <v>103</v>
      </c>
      <c r="B6" t="s">
        <v>89</v>
      </c>
      <c r="C6" t="s">
        <v>192</v>
      </c>
      <c r="D6">
        <v>75000</v>
      </c>
      <c r="E6" t="s">
        <v>193</v>
      </c>
      <c r="G6" t="s">
        <v>203</v>
      </c>
      <c r="H6">
        <v>30000</v>
      </c>
      <c r="I6">
        <v>45000</v>
      </c>
      <c r="J6">
        <v>45000</v>
      </c>
      <c r="K6">
        <v>55000</v>
      </c>
    </row>
    <row r="7" spans="1:11" x14ac:dyDescent="0.25">
      <c r="A7">
        <v>104</v>
      </c>
      <c r="B7" t="s">
        <v>92</v>
      </c>
      <c r="C7" t="s">
        <v>194</v>
      </c>
      <c r="D7">
        <v>60000</v>
      </c>
      <c r="E7" t="s">
        <v>195</v>
      </c>
    </row>
    <row r="8" spans="1:11" x14ac:dyDescent="0.25">
      <c r="A8">
        <v>105</v>
      </c>
      <c r="B8" t="s">
        <v>94</v>
      </c>
      <c r="C8" t="s">
        <v>192</v>
      </c>
      <c r="D8">
        <v>80000</v>
      </c>
      <c r="E8" t="s">
        <v>193</v>
      </c>
    </row>
    <row r="9" spans="1:11" x14ac:dyDescent="0.25">
      <c r="A9">
        <v>106</v>
      </c>
      <c r="B9" t="s">
        <v>96</v>
      </c>
      <c r="C9" t="s">
        <v>190</v>
      </c>
      <c r="D9">
        <v>70000</v>
      </c>
      <c r="E9" t="s">
        <v>191</v>
      </c>
    </row>
    <row r="10" spans="1:11" x14ac:dyDescent="0.25">
      <c r="A10">
        <v>107</v>
      </c>
      <c r="B10" t="s">
        <v>98</v>
      </c>
      <c r="C10" t="s">
        <v>188</v>
      </c>
      <c r="D10">
        <v>52000</v>
      </c>
      <c r="E10" t="s">
        <v>189</v>
      </c>
    </row>
    <row r="11" spans="1:11" x14ac:dyDescent="0.25">
      <c r="A11">
        <v>108</v>
      </c>
      <c r="B11" t="s">
        <v>100</v>
      </c>
      <c r="C11" t="s">
        <v>194</v>
      </c>
      <c r="D11">
        <v>58000</v>
      </c>
      <c r="E11" t="s">
        <v>195</v>
      </c>
    </row>
    <row r="12" spans="1:11" x14ac:dyDescent="0.25">
      <c r="A12">
        <v>109</v>
      </c>
      <c r="B12" t="s">
        <v>102</v>
      </c>
      <c r="C12" t="s">
        <v>192</v>
      </c>
      <c r="D12">
        <v>72000</v>
      </c>
      <c r="E12" t="s">
        <v>193</v>
      </c>
    </row>
    <row r="13" spans="1:11" x14ac:dyDescent="0.25">
      <c r="A13">
        <v>110</v>
      </c>
      <c r="B13" t="s">
        <v>104</v>
      </c>
      <c r="C13" t="s">
        <v>190</v>
      </c>
      <c r="D13">
        <v>68000</v>
      </c>
      <c r="E13" t="s">
        <v>191</v>
      </c>
    </row>
    <row r="15" spans="1:11" x14ac:dyDescent="0.25">
      <c r="A15" s="6" t="s">
        <v>204</v>
      </c>
      <c r="B15" s="6" t="s">
        <v>205</v>
      </c>
      <c r="C15" s="6" t="s">
        <v>140</v>
      </c>
      <c r="D15" s="6" t="s">
        <v>79</v>
      </c>
    </row>
    <row r="16" spans="1:11" x14ac:dyDescent="0.25">
      <c r="A16" t="s">
        <v>206</v>
      </c>
      <c r="B16">
        <v>103</v>
      </c>
      <c r="C16" t="e">
        <f>VLOOKUP(H16,A4:E13,2,FALSE)</f>
        <v>#N/A</v>
      </c>
      <c r="D16" t="str">
        <f>VLOOKUP(B16,A4:E13,2,FALSE)</f>
        <v>Carol White</v>
      </c>
    </row>
    <row r="17" spans="1:4" x14ac:dyDescent="0.25">
      <c r="A17" t="s">
        <v>207</v>
      </c>
      <c r="B17">
        <v>105</v>
      </c>
      <c r="C17" t="e">
        <f>VLOOKUP(H17,A4:E13,4,FALSE)</f>
        <v>#N/A</v>
      </c>
      <c r="D17">
        <f>VLOOKUP(B17,A4:E13,4,FALSE)</f>
        <v>80000</v>
      </c>
    </row>
    <row r="18" spans="1:4" x14ac:dyDescent="0.25">
      <c r="A18" t="s">
        <v>208</v>
      </c>
      <c r="B18" t="s">
        <v>201</v>
      </c>
      <c r="C18">
        <f>HLOOKUP("Q2",G3:K6,2,FALSE)</f>
        <v>175000</v>
      </c>
      <c r="D18">
        <f>HLOOKUP("Q2",G3:K6,2,FALSE)</f>
        <v>175000</v>
      </c>
    </row>
    <row r="19" spans="1:4" x14ac:dyDescent="0.25">
      <c r="A19" t="s">
        <v>209</v>
      </c>
      <c r="B19">
        <v>106</v>
      </c>
      <c r="C19" t="e">
        <f>INDEX(C4:C13,MATCH(H19,A4:A13,0))</f>
        <v>#N/A</v>
      </c>
      <c r="D19" t="str">
        <f>INDEX(C4:C13,MATCH(B19,A4:A13,0))</f>
        <v>Finance</v>
      </c>
    </row>
    <row r="20" spans="1:4" x14ac:dyDescent="0.25">
      <c r="A20" t="s">
        <v>210</v>
      </c>
      <c r="B20">
        <v>108</v>
      </c>
      <c r="C20" t="e">
        <f>_xlfn.XLOOKUP(H20,A4:A13,E4:E13)</f>
        <v>#N/A</v>
      </c>
      <c r="D20" t="str">
        <f>_xlfn.XLOOKUP(B20,A4:A13,E4:E13)</f>
        <v>Boston</v>
      </c>
    </row>
    <row r="21" spans="1:4" hidden="1" x14ac:dyDescent="0.25">
      <c r="A21" t="s">
        <v>211</v>
      </c>
      <c r="B21">
        <v>2</v>
      </c>
      <c r="C21" t="e">
        <f>CHOOSE(H21,"HR","Finance","IT")</f>
        <v>#VALUE!</v>
      </c>
      <c r="D21" t="str">
        <f>CHOOSE(B21,"HR","Finance","IT")</f>
        <v>Finance</v>
      </c>
    </row>
    <row r="22" spans="1:4" hidden="1" x14ac:dyDescent="0.25">
      <c r="A22" t="s">
        <v>212</v>
      </c>
      <c r="B22" t="s">
        <v>213</v>
      </c>
      <c r="C22" t="str">
        <f ca="1">OFFSET(A4,2,1)</f>
        <v>Carol White</v>
      </c>
      <c r="D22" t="str">
        <f ca="1">OFFSET(A4,2,1)</f>
        <v>Carol White</v>
      </c>
    </row>
    <row r="23" spans="1:4" hidden="1" x14ac:dyDescent="0.25">
      <c r="A23" t="s">
        <v>214</v>
      </c>
      <c r="B23" t="s">
        <v>215</v>
      </c>
      <c r="C23" t="e" cm="1">
        <f t="array" aca="1" ref="C23" ca="1">INDIRECT(H23)</f>
        <v>#REF!</v>
      </c>
      <c r="D23" t="str" cm="1">
        <f t="array" aca="1" ref="D23" ca="1">INDIRECT(B23)</f>
        <v>Carol White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148372-3731-432D-A4B6-710F2932B333}">
  <dimension ref="A1:K18"/>
  <sheetViews>
    <sheetView workbookViewId="0">
      <selection activeCell="I18" sqref="I18"/>
    </sheetView>
  </sheetViews>
  <sheetFormatPr defaultRowHeight="15" x14ac:dyDescent="0.25"/>
  <cols>
    <col min="1" max="1" width="15.28515625" customWidth="1"/>
    <col min="2" max="6" width="19" customWidth="1"/>
    <col min="8" max="8" width="43.85546875" customWidth="1"/>
    <col min="9" max="9" width="61" customWidth="1"/>
    <col min="10" max="10" width="15.28515625" customWidth="1"/>
    <col min="11" max="11" width="34.28515625" customWidth="1"/>
  </cols>
  <sheetData>
    <row r="1" spans="1:11" ht="21" x14ac:dyDescent="0.35">
      <c r="A1" s="5" t="s">
        <v>216</v>
      </c>
    </row>
    <row r="3" spans="1:11" x14ac:dyDescent="0.25">
      <c r="A3" s="14" t="s">
        <v>217</v>
      </c>
      <c r="B3" s="14" t="s">
        <v>218</v>
      </c>
      <c r="C3" s="14" t="s">
        <v>219</v>
      </c>
      <c r="D3" s="14" t="s">
        <v>220</v>
      </c>
      <c r="E3" s="14" t="s">
        <v>221</v>
      </c>
      <c r="F3" s="14" t="s">
        <v>222</v>
      </c>
      <c r="H3" s="6" t="s">
        <v>233</v>
      </c>
      <c r="I3" s="6" t="s">
        <v>140</v>
      </c>
      <c r="J3" s="6" t="s">
        <v>79</v>
      </c>
      <c r="K3" s="6" t="s">
        <v>15</v>
      </c>
    </row>
    <row r="4" spans="1:11" x14ac:dyDescent="0.25">
      <c r="A4">
        <v>1001</v>
      </c>
      <c r="B4" t="s">
        <v>223</v>
      </c>
      <c r="C4" t="s">
        <v>224</v>
      </c>
      <c r="D4">
        <v>1200</v>
      </c>
      <c r="E4">
        <v>2</v>
      </c>
      <c r="F4" t="s">
        <v>225</v>
      </c>
      <c r="H4" t="s">
        <v>234</v>
      </c>
      <c r="I4">
        <f>COUNT(E4:E15)</f>
        <v>11</v>
      </c>
      <c r="J4">
        <f>COUNT(E4:E15)</f>
        <v>11</v>
      </c>
      <c r="K4" t="s">
        <v>235</v>
      </c>
    </row>
    <row r="5" spans="1:11" x14ac:dyDescent="0.25">
      <c r="A5">
        <v>1002</v>
      </c>
      <c r="B5" t="s">
        <v>226</v>
      </c>
      <c r="C5" t="s">
        <v>227</v>
      </c>
      <c r="D5">
        <v>800</v>
      </c>
      <c r="E5">
        <v>5</v>
      </c>
      <c r="F5" t="s">
        <v>225</v>
      </c>
      <c r="H5" t="s">
        <v>236</v>
      </c>
      <c r="I5">
        <f>COUNTA(E4:E15)</f>
        <v>11</v>
      </c>
      <c r="J5">
        <f>COUNTA(E4:E15)</f>
        <v>11</v>
      </c>
      <c r="K5" t="s">
        <v>237</v>
      </c>
    </row>
    <row r="6" spans="1:11" x14ac:dyDescent="0.25">
      <c r="A6">
        <v>1003</v>
      </c>
      <c r="B6" t="s">
        <v>228</v>
      </c>
      <c r="C6" t="s">
        <v>229</v>
      </c>
      <c r="D6">
        <v>450</v>
      </c>
      <c r="E6">
        <v>3</v>
      </c>
      <c r="F6" t="s">
        <v>230</v>
      </c>
      <c r="H6" t="s">
        <v>238</v>
      </c>
      <c r="I6">
        <f>COUNTBLANK(E4:E15)</f>
        <v>1</v>
      </c>
      <c r="J6">
        <f>COUNTBLANK(E4:E15)</f>
        <v>1</v>
      </c>
      <c r="K6" t="s">
        <v>239</v>
      </c>
    </row>
    <row r="7" spans="1:11" x14ac:dyDescent="0.25">
      <c r="A7">
        <v>1004</v>
      </c>
      <c r="B7" t="s">
        <v>223</v>
      </c>
      <c r="C7" t="s">
        <v>224</v>
      </c>
      <c r="D7">
        <v>1200</v>
      </c>
      <c r="E7">
        <v>1</v>
      </c>
      <c r="F7" t="s">
        <v>225</v>
      </c>
      <c r="H7" t="s">
        <v>240</v>
      </c>
      <c r="I7">
        <f>COUNTIF(B4:B15,"North")</f>
        <v>4</v>
      </c>
      <c r="J7">
        <f>COUNTIF(B4:B15,"North")</f>
        <v>4</v>
      </c>
      <c r="K7" t="s">
        <v>241</v>
      </c>
    </row>
    <row r="8" spans="1:11" x14ac:dyDescent="0.25">
      <c r="A8">
        <v>1005</v>
      </c>
      <c r="B8" t="s">
        <v>231</v>
      </c>
      <c r="C8" t="s">
        <v>227</v>
      </c>
      <c r="D8">
        <v>800</v>
      </c>
      <c r="E8">
        <v>4</v>
      </c>
      <c r="F8" t="s">
        <v>232</v>
      </c>
      <c r="H8" t="s">
        <v>242</v>
      </c>
      <c r="I8">
        <f>COUNTIF(D4:D15,"&gt;1000")</f>
        <v>5</v>
      </c>
      <c r="J8">
        <f>COUNTIF(D4:D15,"&gt;1000")</f>
        <v>5</v>
      </c>
      <c r="K8" t="s">
        <v>243</v>
      </c>
    </row>
    <row r="9" spans="1:11" x14ac:dyDescent="0.25">
      <c r="A9">
        <v>1006</v>
      </c>
      <c r="B9" t="s">
        <v>226</v>
      </c>
      <c r="C9" t="s">
        <v>224</v>
      </c>
      <c r="D9">
        <v>1200</v>
      </c>
      <c r="E9">
        <v>2</v>
      </c>
      <c r="F9" t="s">
        <v>225</v>
      </c>
      <c r="H9" t="s">
        <v>244</v>
      </c>
      <c r="I9">
        <f>COUNTIFS(B4:B15,"North",F4:F15,"Completed")</f>
        <v>4</v>
      </c>
      <c r="J9">
        <f>COUNTIFS(B4:B15,"North",F4:F15,"Completed")</f>
        <v>4</v>
      </c>
      <c r="K9" t="s">
        <v>245</v>
      </c>
    </row>
    <row r="10" spans="1:11" x14ac:dyDescent="0.25">
      <c r="A10">
        <v>1007</v>
      </c>
      <c r="B10" t="s">
        <v>228</v>
      </c>
      <c r="C10" t="s">
        <v>229</v>
      </c>
      <c r="D10">
        <v>450</v>
      </c>
      <c r="F10" t="s">
        <v>230</v>
      </c>
    </row>
    <row r="11" spans="1:11" x14ac:dyDescent="0.25">
      <c r="A11">
        <v>1008</v>
      </c>
      <c r="B11" t="s">
        <v>223</v>
      </c>
      <c r="C11" t="s">
        <v>227</v>
      </c>
      <c r="D11">
        <v>800</v>
      </c>
      <c r="E11">
        <v>3</v>
      </c>
      <c r="F11" t="s">
        <v>225</v>
      </c>
      <c r="H11" s="6" t="s">
        <v>246</v>
      </c>
      <c r="I11" s="6" t="s">
        <v>140</v>
      </c>
      <c r="J11" s="6" t="s">
        <v>79</v>
      </c>
      <c r="K11" s="6" t="s">
        <v>15</v>
      </c>
    </row>
    <row r="12" spans="1:11" x14ac:dyDescent="0.25">
      <c r="A12">
        <v>1009</v>
      </c>
      <c r="B12" t="s">
        <v>231</v>
      </c>
      <c r="C12" t="s">
        <v>224</v>
      </c>
      <c r="D12">
        <v>1200</v>
      </c>
      <c r="E12">
        <v>2</v>
      </c>
      <c r="F12" t="s">
        <v>225</v>
      </c>
      <c r="H12" t="s">
        <v>247</v>
      </c>
      <c r="I12">
        <f>SUMIF(B4:B15,"North",D4:D15)</f>
        <v>4000</v>
      </c>
      <c r="J12">
        <f>SUMIF(B4:B15,"North",D4:D15)</f>
        <v>4000</v>
      </c>
      <c r="K12" t="s">
        <v>248</v>
      </c>
    </row>
    <row r="13" spans="1:11" x14ac:dyDescent="0.25">
      <c r="A13">
        <v>1010</v>
      </c>
      <c r="B13" t="s">
        <v>226</v>
      </c>
      <c r="C13" t="s">
        <v>229</v>
      </c>
      <c r="D13">
        <v>450</v>
      </c>
      <c r="E13">
        <v>1</v>
      </c>
      <c r="H13" t="s">
        <v>249</v>
      </c>
      <c r="I13">
        <f>SUMIF(C4:C15,"Laptop",D4:D15)</f>
        <v>6000</v>
      </c>
      <c r="J13">
        <f>SUMIF(C4:C15,"Laptop",D4:D15)</f>
        <v>6000</v>
      </c>
      <c r="K13" t="s">
        <v>250</v>
      </c>
    </row>
    <row r="14" spans="1:11" x14ac:dyDescent="0.25">
      <c r="A14">
        <v>1011</v>
      </c>
      <c r="B14" t="s">
        <v>223</v>
      </c>
      <c r="C14" t="s">
        <v>227</v>
      </c>
      <c r="D14">
        <v>800</v>
      </c>
      <c r="E14">
        <v>2</v>
      </c>
      <c r="F14" t="s">
        <v>225</v>
      </c>
      <c r="H14" t="s">
        <v>251</v>
      </c>
      <c r="I14">
        <f>SUMIFS(D4:D15,B4:B15,"North",F4:F15,"Completed")</f>
        <v>4000</v>
      </c>
      <c r="J14">
        <f>SUMIFS(D4:D15,B4:B15,"North",F4:F15,"Completed")</f>
        <v>4000</v>
      </c>
      <c r="K14" t="s">
        <v>252</v>
      </c>
    </row>
    <row r="15" spans="1:11" x14ac:dyDescent="0.25">
      <c r="A15">
        <v>1012</v>
      </c>
      <c r="B15" t="s">
        <v>228</v>
      </c>
      <c r="C15" t="s">
        <v>224</v>
      </c>
      <c r="D15">
        <v>1200</v>
      </c>
      <c r="E15">
        <v>1</v>
      </c>
      <c r="F15" t="s">
        <v>230</v>
      </c>
      <c r="H15" t="s">
        <v>253</v>
      </c>
      <c r="I15">
        <f>AVERAGEIF(B4:B15,"North",D4:D15)</f>
        <v>1000</v>
      </c>
      <c r="J15">
        <f>AVERAGEIF(B4:B15,"North",D4:D15)</f>
        <v>1000</v>
      </c>
      <c r="K15" t="s">
        <v>254</v>
      </c>
    </row>
    <row r="16" spans="1:11" x14ac:dyDescent="0.25">
      <c r="H16" t="s">
        <v>255</v>
      </c>
      <c r="I16">
        <f>AVERAGEIFS(D4:D15,B4:B15,"South",F4:F15,"Completed")</f>
        <v>1000</v>
      </c>
      <c r="J16">
        <f>AVERAGEIFS(D4:D15,B4:B15,"South",F4:F15,"Completed")</f>
        <v>1000</v>
      </c>
      <c r="K16" t="s">
        <v>256</v>
      </c>
    </row>
    <row r="17" spans="8:11" x14ac:dyDescent="0.25">
      <c r="H17" t="s">
        <v>257</v>
      </c>
      <c r="I17">
        <f>MEDIAN(D4:D15)</f>
        <v>800</v>
      </c>
      <c r="J17">
        <f>MEDIAN(D4:D15)</f>
        <v>800</v>
      </c>
      <c r="K17" t="s">
        <v>258</v>
      </c>
    </row>
    <row r="18" spans="8:11" x14ac:dyDescent="0.25">
      <c r="H18" t="s">
        <v>259</v>
      </c>
      <c r="I18">
        <f>MODE(D4:D15)</f>
        <v>1200</v>
      </c>
      <c r="J18">
        <f>MODE(D4:D15)</f>
        <v>1200</v>
      </c>
      <c r="K18" t="s">
        <v>260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8AE02-E294-4171-B77F-4AF8E67B5B48}">
  <dimension ref="A1:J16"/>
  <sheetViews>
    <sheetView workbookViewId="0">
      <selection activeCell="D11" sqref="D11"/>
    </sheetView>
  </sheetViews>
  <sheetFormatPr defaultRowHeight="15" x14ac:dyDescent="0.25"/>
  <cols>
    <col min="1" max="1" width="38.140625" customWidth="1"/>
    <col min="2" max="5" width="22.85546875" customWidth="1"/>
    <col min="6" max="6" width="38.140625" customWidth="1"/>
    <col min="7" max="9" width="24.7109375" customWidth="1"/>
  </cols>
  <sheetData>
    <row r="1" spans="1:10" ht="21" x14ac:dyDescent="0.35">
      <c r="A1" s="5" t="s">
        <v>261</v>
      </c>
    </row>
    <row r="3" spans="1:10" x14ac:dyDescent="0.25">
      <c r="A3" s="15" t="s">
        <v>219</v>
      </c>
      <c r="B3" s="15" t="s">
        <v>262</v>
      </c>
      <c r="C3" s="15" t="s">
        <v>263</v>
      </c>
      <c r="D3" s="15" t="s">
        <v>264</v>
      </c>
      <c r="E3" s="15" t="s">
        <v>265</v>
      </c>
      <c r="F3" s="15" t="s">
        <v>266</v>
      </c>
      <c r="G3" s="15" t="s">
        <v>267</v>
      </c>
    </row>
    <row r="4" spans="1:10" x14ac:dyDescent="0.25">
      <c r="A4" t="s">
        <v>268</v>
      </c>
      <c r="B4">
        <v>15.4567</v>
      </c>
      <c r="C4">
        <f>ROUND(B4,2)</f>
        <v>15.46</v>
      </c>
      <c r="D4">
        <f>ROUNDUP(B4,2)</f>
        <v>15.459999999999999</v>
      </c>
      <c r="E4">
        <f>ROUNDDOWN(B4,2)</f>
        <v>15.45</v>
      </c>
      <c r="F4">
        <f>CEILING(B4,5)</f>
        <v>20</v>
      </c>
      <c r="G4">
        <f>FLOOR(B4,5)</f>
        <v>15</v>
      </c>
    </row>
    <row r="5" spans="1:10" x14ac:dyDescent="0.25">
      <c r="A5" t="s">
        <v>269</v>
      </c>
      <c r="B5">
        <v>23.123000000000001</v>
      </c>
      <c r="C5">
        <f>ROUND(B5,2)</f>
        <v>23.12</v>
      </c>
      <c r="D5">
        <f>ROUNDUP(B5,2)</f>
        <v>23.130000000000003</v>
      </c>
      <c r="E5">
        <f>ROUNDDOWN(B5,2)</f>
        <v>23.12</v>
      </c>
      <c r="F5">
        <f>CEILING(B5,5)</f>
        <v>25</v>
      </c>
      <c r="G5">
        <f>FLOOR(B5,5)</f>
        <v>20</v>
      </c>
    </row>
    <row r="6" spans="1:10" x14ac:dyDescent="0.25">
      <c r="A6" t="s">
        <v>270</v>
      </c>
      <c r="B6">
        <v>8.9990000000000006</v>
      </c>
      <c r="C6">
        <f>ROUND(B6,2)</f>
        <v>9</v>
      </c>
      <c r="D6">
        <f>ROUNDUP(B6,2)</f>
        <v>9</v>
      </c>
      <c r="E6">
        <f>ROUNDDOWN(B6,2)</f>
        <v>8.99</v>
      </c>
      <c r="F6">
        <f>CEILING(B6,5)</f>
        <v>10</v>
      </c>
      <c r="G6">
        <f>FLOOR(B6,5)</f>
        <v>5</v>
      </c>
    </row>
    <row r="7" spans="1:10" x14ac:dyDescent="0.25">
      <c r="A7" t="s">
        <v>271</v>
      </c>
      <c r="B7">
        <v>45.500100000000003</v>
      </c>
      <c r="C7">
        <f>ROUND(B7,2)</f>
        <v>45.5</v>
      </c>
      <c r="D7">
        <f>ROUNDUP(B7,2)</f>
        <v>45.51</v>
      </c>
      <c r="E7">
        <f>ROUNDDOWN(B7,2)</f>
        <v>45.5</v>
      </c>
      <c r="F7">
        <f>CEILING(B7,5)</f>
        <v>50</v>
      </c>
      <c r="G7">
        <f>FLOOR(B7,5)</f>
        <v>45</v>
      </c>
    </row>
    <row r="8" spans="1:10" x14ac:dyDescent="0.25">
      <c r="A8" t="s">
        <v>272</v>
      </c>
      <c r="B8">
        <v>99.499899999999997</v>
      </c>
      <c r="C8">
        <f>ROUND(B8,2)</f>
        <v>99.5</v>
      </c>
      <c r="D8">
        <f>ROUNDUP(B8,2)</f>
        <v>99.5</v>
      </c>
      <c r="E8">
        <f>ROUNDDOWN(B8,2)</f>
        <v>99.49</v>
      </c>
      <c r="F8">
        <f>CEILING(B8,5)</f>
        <v>100</v>
      </c>
      <c r="G8">
        <f>FLOOR(B8,5)</f>
        <v>95</v>
      </c>
    </row>
    <row r="10" spans="1:10" x14ac:dyDescent="0.25">
      <c r="A10" s="6" t="s">
        <v>273</v>
      </c>
      <c r="B10" s="6" t="s">
        <v>274</v>
      </c>
      <c r="C10" s="6" t="s">
        <v>79</v>
      </c>
      <c r="D10" s="6" t="s">
        <v>15</v>
      </c>
      <c r="F10" s="7" t="s">
        <v>288</v>
      </c>
      <c r="G10" s="7"/>
      <c r="H10" s="7"/>
      <c r="I10" s="7"/>
      <c r="J10" s="7"/>
    </row>
    <row r="11" spans="1:10" x14ac:dyDescent="0.25">
      <c r="A11" t="s">
        <v>275</v>
      </c>
      <c r="B11">
        <v>-25</v>
      </c>
      <c r="C11">
        <f>ABS(-25)</f>
        <v>25</v>
      </c>
      <c r="D11" t="s">
        <v>276</v>
      </c>
      <c r="F11" s="16" t="s">
        <v>289</v>
      </c>
      <c r="G11" s="16" t="s">
        <v>290</v>
      </c>
      <c r="H11" s="16" t="s">
        <v>291</v>
      </c>
      <c r="I11" s="16" t="s">
        <v>292</v>
      </c>
      <c r="J11" s="16"/>
    </row>
    <row r="12" spans="1:10" x14ac:dyDescent="0.25">
      <c r="A12" t="s">
        <v>277</v>
      </c>
      <c r="B12">
        <v>144</v>
      </c>
      <c r="C12">
        <f>SQRT(144)</f>
        <v>12</v>
      </c>
      <c r="D12" t="s">
        <v>278</v>
      </c>
      <c r="F12" t="s">
        <v>293</v>
      </c>
      <c r="G12">
        <f ca="1">RANDBETWEEN(40,100)</f>
        <v>100</v>
      </c>
      <c r="H12">
        <f ca="1">ROUND(G12,0)</f>
        <v>100</v>
      </c>
      <c r="I12" t="str">
        <f ca="1">IF(H12&gt;=90,"A",IF(H12&gt;=80,"B",IF(H12&gt;=70,"C",IF(H12&gt;=60,"D","F"))))</f>
        <v>A</v>
      </c>
    </row>
    <row r="13" spans="1:10" x14ac:dyDescent="0.25">
      <c r="A13" t="s">
        <v>279</v>
      </c>
      <c r="B13" t="s">
        <v>280</v>
      </c>
      <c r="C13">
        <f>POWER(2,8)</f>
        <v>256</v>
      </c>
      <c r="D13" t="s">
        <v>281</v>
      </c>
      <c r="F13" t="s">
        <v>294</v>
      </c>
      <c r="G13">
        <f ca="1">RANDBETWEEN(40,100)</f>
        <v>78</v>
      </c>
      <c r="H13">
        <f ca="1">ROUND(G13,0)</f>
        <v>78</v>
      </c>
      <c r="I13" t="str">
        <f ca="1">IF(H13&gt;=90,"A",IF(H13&gt;=80,"B",IF(H13&gt;=70,"C",IF(H13&gt;=60,"D","F"))))</f>
        <v>C</v>
      </c>
    </row>
    <row r="14" spans="1:10" x14ac:dyDescent="0.25">
      <c r="A14" t="s">
        <v>282</v>
      </c>
      <c r="B14">
        <f ca="1">RAND()</f>
        <v>0.46600668865708417</v>
      </c>
      <c r="C14">
        <f ca="1">RAND()</f>
        <v>0.7356536505594925</v>
      </c>
      <c r="D14" t="s">
        <v>283</v>
      </c>
      <c r="F14" t="s">
        <v>295</v>
      </c>
      <c r="G14">
        <f ca="1">RANDBETWEEN(40,100)</f>
        <v>77</v>
      </c>
      <c r="H14">
        <f ca="1">ROUND(G14,0)</f>
        <v>77</v>
      </c>
      <c r="I14" t="str">
        <f ca="1">IF(H14&gt;=90,"A",IF(H14&gt;=80,"B",IF(H14&gt;=70,"C",IF(H14&gt;=60,"D","F"))))</f>
        <v>C</v>
      </c>
    </row>
    <row r="15" spans="1:10" x14ac:dyDescent="0.25">
      <c r="A15" t="s">
        <v>284</v>
      </c>
      <c r="B15">
        <f ca="1">RANDBETWEEN(1,100)</f>
        <v>71</v>
      </c>
      <c r="C15">
        <f ca="1">RANDBETWEEN(1,100)</f>
        <v>94</v>
      </c>
      <c r="D15" t="s">
        <v>285</v>
      </c>
      <c r="F15" t="s">
        <v>296</v>
      </c>
      <c r="G15">
        <f ca="1">RANDBETWEEN(40,100)</f>
        <v>70</v>
      </c>
      <c r="H15">
        <f ca="1">ROUND(G15,0)</f>
        <v>70</v>
      </c>
      <c r="I15" t="str">
        <f ca="1">IF(H15&gt;=90,"A",IF(H15&gt;=80,"B",IF(H15&gt;=70,"C",IF(H15&gt;=60,"D","F"))))</f>
        <v>C</v>
      </c>
    </row>
    <row r="16" spans="1:10" x14ac:dyDescent="0.25">
      <c r="A16" t="s">
        <v>286</v>
      </c>
      <c r="B16">
        <f ca="1">RANDBETWEEN(50,200)</f>
        <v>188</v>
      </c>
      <c r="C16">
        <f ca="1">RANDBETWEEN(50,200)</f>
        <v>196</v>
      </c>
      <c r="D16" t="s">
        <v>287</v>
      </c>
      <c r="F16" t="s">
        <v>297</v>
      </c>
      <c r="G16">
        <f ca="1">RANDBETWEEN(40,100)</f>
        <v>83</v>
      </c>
      <c r="H16">
        <f ca="1">ROUND(G16,0)</f>
        <v>83</v>
      </c>
      <c r="I16" t="str">
        <f ca="1">IF(H16&gt;=90,"A",IF(H16&gt;=80,"B",IF(H16&gt;=70,"C",IF(H16&gt;=60,"D","F"))))</f>
        <v>B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1D1789-6945-4DE1-8F60-22C468CCDBD1}">
  <dimension ref="A1:M29"/>
  <sheetViews>
    <sheetView workbookViewId="0">
      <selection activeCell="G5" sqref="G5"/>
    </sheetView>
  </sheetViews>
  <sheetFormatPr defaultRowHeight="15" x14ac:dyDescent="0.25"/>
  <cols>
    <col min="1" max="1" width="38.140625" customWidth="1"/>
    <col min="2" max="13" width="22.85546875" customWidth="1"/>
  </cols>
  <sheetData>
    <row r="1" spans="1:13" ht="21" x14ac:dyDescent="0.35">
      <c r="A1" s="5" t="s">
        <v>298</v>
      </c>
    </row>
    <row r="3" spans="1:13" x14ac:dyDescent="0.25">
      <c r="A3" s="17" t="s">
        <v>299</v>
      </c>
      <c r="B3" s="17" t="s">
        <v>300</v>
      </c>
      <c r="C3" s="17" t="s">
        <v>301</v>
      </c>
      <c r="E3" s="6" t="s">
        <v>311</v>
      </c>
      <c r="F3" s="6"/>
      <c r="G3" s="6" t="s">
        <v>313</v>
      </c>
      <c r="H3" s="6"/>
      <c r="K3" s="6" t="s">
        <v>315</v>
      </c>
      <c r="L3" s="6"/>
      <c r="M3" s="6"/>
    </row>
    <row r="4" spans="1:13" x14ac:dyDescent="0.25">
      <c r="A4" t="s">
        <v>302</v>
      </c>
      <c r="B4" t="s">
        <v>303</v>
      </c>
      <c r="C4">
        <v>1.5</v>
      </c>
      <c r="E4" t="s">
        <v>312</v>
      </c>
      <c r="G4" t="s">
        <v>314</v>
      </c>
      <c r="K4" t="s">
        <v>316</v>
      </c>
    </row>
    <row r="5" spans="1:13" x14ac:dyDescent="0.25">
      <c r="A5" t="s">
        <v>304</v>
      </c>
      <c r="B5" t="s">
        <v>303</v>
      </c>
      <c r="C5">
        <v>0.75</v>
      </c>
      <c r="E5" t="str" cm="1">
        <f t="array" ref="E5:E9">_xlfn.UNIQUE(A4:A13)</f>
        <v>Apple</v>
      </c>
      <c r="G5" t="str" cm="1">
        <f t="array" ref="G5:I14">_xlfn._xlws.SORT(A4:C13,3,1)</f>
        <v>Carrot</v>
      </c>
      <c r="H5" t="str">
        <v>Vegetable</v>
      </c>
      <c r="I5">
        <v>0.6</v>
      </c>
      <c r="K5" s="18" t="s">
        <v>219</v>
      </c>
      <c r="L5" s="18" t="s">
        <v>300</v>
      </c>
      <c r="M5" s="18" t="s">
        <v>301</v>
      </c>
    </row>
    <row r="6" spans="1:13" x14ac:dyDescent="0.25">
      <c r="A6" t="s">
        <v>302</v>
      </c>
      <c r="B6" t="s">
        <v>303</v>
      </c>
      <c r="C6">
        <v>1.5</v>
      </c>
      <c r="E6" t="str">
        <v>Banana</v>
      </c>
      <c r="G6" t="str">
        <v>Carrot</v>
      </c>
      <c r="H6" t="str">
        <v>Vegetable</v>
      </c>
      <c r="I6">
        <v>0.6</v>
      </c>
      <c r="K6" t="str" cm="1">
        <f t="array" ref="K6:M10">_xlfn._xlws.FILTER(A4:C13,B4:B13="Fruit")</f>
        <v>Apple</v>
      </c>
      <c r="L6" t="str">
        <v>Fruit</v>
      </c>
      <c r="M6">
        <v>1.5</v>
      </c>
    </row>
    <row r="7" spans="1:13" x14ac:dyDescent="0.25">
      <c r="A7" t="s">
        <v>305</v>
      </c>
      <c r="B7" t="s">
        <v>306</v>
      </c>
      <c r="C7">
        <v>0.6</v>
      </c>
      <c r="E7" t="str">
        <v>Carrot</v>
      </c>
      <c r="G7" t="str">
        <v>Banana</v>
      </c>
      <c r="H7" t="str">
        <v>Fruit</v>
      </c>
      <c r="I7">
        <v>0.75</v>
      </c>
      <c r="K7" t="str">
        <v>Banana</v>
      </c>
      <c r="L7" t="str">
        <v>Fruit</v>
      </c>
      <c r="M7">
        <v>0.75</v>
      </c>
    </row>
    <row r="8" spans="1:13" x14ac:dyDescent="0.25">
      <c r="A8" t="s">
        <v>304</v>
      </c>
      <c r="B8" t="s">
        <v>303</v>
      </c>
      <c r="C8">
        <v>0.75</v>
      </c>
      <c r="E8" t="str">
        <v>Milk</v>
      </c>
      <c r="G8" t="str">
        <v>Banana</v>
      </c>
      <c r="H8" t="str">
        <v>Fruit</v>
      </c>
      <c r="I8">
        <v>0.75</v>
      </c>
      <c r="K8" t="str">
        <v>Apple</v>
      </c>
      <c r="L8" t="str">
        <v>Fruit</v>
      </c>
      <c r="M8">
        <v>1.5</v>
      </c>
    </row>
    <row r="9" spans="1:13" x14ac:dyDescent="0.25">
      <c r="A9" t="s">
        <v>307</v>
      </c>
      <c r="B9" t="s">
        <v>308</v>
      </c>
      <c r="C9">
        <v>3.25</v>
      </c>
      <c r="E9" t="str">
        <v>Bread</v>
      </c>
      <c r="G9" t="str">
        <v>Apple</v>
      </c>
      <c r="H9" t="str">
        <v>Fruit</v>
      </c>
      <c r="I9">
        <v>1.5</v>
      </c>
      <c r="K9" t="str">
        <v>Banana</v>
      </c>
      <c r="L9" t="str">
        <v>Fruit</v>
      </c>
      <c r="M9">
        <v>0.75</v>
      </c>
    </row>
    <row r="10" spans="1:13" x14ac:dyDescent="0.25">
      <c r="A10" t="s">
        <v>305</v>
      </c>
      <c r="B10" t="s">
        <v>306</v>
      </c>
      <c r="C10">
        <v>0.6</v>
      </c>
      <c r="G10" t="str">
        <v>Apple</v>
      </c>
      <c r="H10" t="str">
        <v>Fruit</v>
      </c>
      <c r="I10">
        <v>1.5</v>
      </c>
      <c r="K10" t="str">
        <v>Apple</v>
      </c>
      <c r="L10" t="str">
        <v>Fruit</v>
      </c>
      <c r="M10">
        <v>1.5</v>
      </c>
    </row>
    <row r="11" spans="1:13" x14ac:dyDescent="0.25">
      <c r="A11" t="s">
        <v>309</v>
      </c>
      <c r="B11" t="s">
        <v>310</v>
      </c>
      <c r="C11">
        <v>2.5</v>
      </c>
      <c r="G11" t="str">
        <v>Apple</v>
      </c>
      <c r="H11" t="str">
        <v>Fruit</v>
      </c>
      <c r="I11">
        <v>1.5</v>
      </c>
    </row>
    <row r="12" spans="1:13" x14ac:dyDescent="0.25">
      <c r="A12" t="s">
        <v>302</v>
      </c>
      <c r="B12" t="s">
        <v>303</v>
      </c>
      <c r="C12">
        <v>1.5</v>
      </c>
      <c r="G12" t="str">
        <v>Bread</v>
      </c>
      <c r="H12" t="str">
        <v>Bakery</v>
      </c>
      <c r="I12">
        <v>2.5</v>
      </c>
    </row>
    <row r="13" spans="1:13" x14ac:dyDescent="0.25">
      <c r="A13" t="s">
        <v>307</v>
      </c>
      <c r="B13" t="s">
        <v>308</v>
      </c>
      <c r="C13">
        <v>3.25</v>
      </c>
      <c r="G13" t="str">
        <v>Milk</v>
      </c>
      <c r="H13" t="str">
        <v>Dairy</v>
      </c>
      <c r="I13">
        <v>3.25</v>
      </c>
    </row>
    <row r="14" spans="1:13" x14ac:dyDescent="0.25">
      <c r="G14" t="str">
        <v>Milk</v>
      </c>
      <c r="H14" t="str">
        <v>Dairy</v>
      </c>
      <c r="I14">
        <v>3.25</v>
      </c>
    </row>
    <row r="15" spans="1:13" x14ac:dyDescent="0.25">
      <c r="A15" s="6" t="s">
        <v>317</v>
      </c>
      <c r="B15" s="6"/>
      <c r="C15" s="6"/>
      <c r="D15" s="6"/>
      <c r="E15" s="6"/>
    </row>
    <row r="16" spans="1:13" x14ac:dyDescent="0.25">
      <c r="A16" t="s">
        <v>318</v>
      </c>
    </row>
    <row r="17" spans="1:5" x14ac:dyDescent="0.25">
      <c r="A17" t="s">
        <v>319</v>
      </c>
      <c r="B17" t="s">
        <v>320</v>
      </c>
      <c r="C17" t="s">
        <v>321</v>
      </c>
      <c r="D17" t="s">
        <v>322</v>
      </c>
      <c r="E17" t="s">
        <v>323</v>
      </c>
    </row>
    <row r="18" spans="1:5" x14ac:dyDescent="0.25">
      <c r="A18">
        <v>100</v>
      </c>
      <c r="B18">
        <v>150</v>
      </c>
      <c r="C18">
        <v>200</v>
      </c>
      <c r="D18">
        <v>175</v>
      </c>
      <c r="E18">
        <v>225</v>
      </c>
    </row>
    <row r="20" spans="1:5" x14ac:dyDescent="0.25">
      <c r="A20" t="s">
        <v>324</v>
      </c>
    </row>
    <row r="21" spans="1:5" x14ac:dyDescent="0.25">
      <c r="A21" t="e" cm="1" vm="1">
        <f t="array" aca="1" ref="A21" ca="1">TRANSPOSE(A17:E18)</f>
        <v>#VALUE!</v>
      </c>
    </row>
    <row r="25" spans="1:5" x14ac:dyDescent="0.25">
      <c r="A25" s="6" t="s">
        <v>325</v>
      </c>
      <c r="B25" s="6" t="s">
        <v>139</v>
      </c>
      <c r="C25" s="6" t="s">
        <v>140</v>
      </c>
      <c r="D25" s="6" t="s">
        <v>79</v>
      </c>
    </row>
    <row r="26" spans="1:5" x14ac:dyDescent="0.25">
      <c r="A26" t="s">
        <v>326</v>
      </c>
      <c r="B26">
        <v>1234.567</v>
      </c>
      <c r="C26" t="str">
        <f>TEXT(B26,"$#,##0.00")</f>
        <v>$1,234.57</v>
      </c>
      <c r="D26" t="str">
        <f>TEXT(B26,"$#,##0.00")</f>
        <v>$1,234.57</v>
      </c>
    </row>
    <row r="27" spans="1:5" x14ac:dyDescent="0.25">
      <c r="A27" t="s">
        <v>327</v>
      </c>
      <c r="B27">
        <v>45000</v>
      </c>
      <c r="C27" t="str">
        <f>TEXT(B27,"MMMM DD, YYYY")</f>
        <v>March 15, 2023</v>
      </c>
      <c r="D27" t="str">
        <f>TEXT(B27,"MMMM DD, YYYY")</f>
        <v>March 15, 2023</v>
      </c>
    </row>
    <row r="28" spans="1:5" x14ac:dyDescent="0.25">
      <c r="A28" t="s">
        <v>328</v>
      </c>
      <c r="B28">
        <v>1234</v>
      </c>
      <c r="C28">
        <f>VALUE(B28)</f>
        <v>1234</v>
      </c>
      <c r="D28">
        <f>VALUE(B28)</f>
        <v>1234</v>
      </c>
    </row>
    <row r="29" spans="1:5" x14ac:dyDescent="0.25">
      <c r="A29" t="s">
        <v>329</v>
      </c>
      <c r="B29" s="19">
        <v>5000</v>
      </c>
      <c r="C29">
        <f>VALUE(SUBSTITUTE(SUBSTITUTE(B29,"$",""),",",""))</f>
        <v>5000</v>
      </c>
      <c r="D29">
        <f>VALUE(SUBSTITUTE(SUBSTITUTE(B29,"$",""),",",""))</f>
        <v>5000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2A605-F67F-4D30-AE64-9D27A8D6C385}">
  <dimension ref="A1:K19"/>
  <sheetViews>
    <sheetView workbookViewId="0"/>
  </sheetViews>
  <sheetFormatPr defaultRowHeight="15" x14ac:dyDescent="0.25"/>
  <cols>
    <col min="1" max="5" width="19" customWidth="1"/>
    <col min="7" max="7" width="47.5703125" customWidth="1"/>
    <col min="8" max="8" width="53.28515625" customWidth="1"/>
    <col min="9" max="11" width="28.5703125" customWidth="1"/>
  </cols>
  <sheetData>
    <row r="1" spans="1:11" ht="21" x14ac:dyDescent="0.35">
      <c r="A1" s="5" t="s">
        <v>330</v>
      </c>
    </row>
    <row r="3" spans="1:11" x14ac:dyDescent="0.25">
      <c r="A3" s="20" t="s">
        <v>331</v>
      </c>
      <c r="B3" s="20" t="s">
        <v>332</v>
      </c>
      <c r="C3" s="20" t="s">
        <v>333</v>
      </c>
      <c r="D3" s="20" t="s">
        <v>334</v>
      </c>
      <c r="E3" s="20" t="s">
        <v>335</v>
      </c>
      <c r="G3" s="6" t="s">
        <v>353</v>
      </c>
      <c r="H3" s="6" t="s">
        <v>354</v>
      </c>
      <c r="I3" s="6" t="s">
        <v>355</v>
      </c>
      <c r="J3" s="6" t="s">
        <v>356</v>
      </c>
      <c r="K3" s="6" t="s">
        <v>79</v>
      </c>
    </row>
    <row r="4" spans="1:11" x14ac:dyDescent="0.25">
      <c r="A4" t="s">
        <v>336</v>
      </c>
      <c r="B4">
        <v>25</v>
      </c>
      <c r="C4">
        <v>50000</v>
      </c>
      <c r="D4">
        <v>4</v>
      </c>
      <c r="E4" t="s">
        <v>337</v>
      </c>
      <c r="G4" t="s">
        <v>357</v>
      </c>
      <c r="H4" t="e">
        <f>10/0</f>
        <v>#DIV/0!</v>
      </c>
      <c r="I4" t="b">
        <f>ISERROR(10/0)</f>
        <v>1</v>
      </c>
      <c r="J4" t="str">
        <f>IFERROR(10/0,"Cannot divide by 0")</f>
        <v>Cannot divide by 0</v>
      </c>
      <c r="K4" t="str">
        <f>IFERROR(10/0,"Cannot divide by 0")</f>
        <v>Cannot divide by 0</v>
      </c>
    </row>
    <row r="5" spans="1:11" x14ac:dyDescent="0.25">
      <c r="A5" t="s">
        <v>338</v>
      </c>
      <c r="B5">
        <v>30</v>
      </c>
      <c r="D5">
        <v>5</v>
      </c>
      <c r="E5" t="s">
        <v>339</v>
      </c>
      <c r="G5" t="s">
        <v>358</v>
      </c>
      <c r="H5" t="e">
        <f>VLOOKUP("XYZ",A4:E13,2,FALSE)</f>
        <v>#N/A</v>
      </c>
      <c r="I5" t="b">
        <f>ISERROR(VLOOKUP("XYZ",A4:E13,2,FALSE))</f>
        <v>1</v>
      </c>
      <c r="J5" t="str">
        <f>IFERROR(VLOOKUP("XYZ",A4:E13,2,FALSE),"Not Found")</f>
        <v>Not Found</v>
      </c>
      <c r="K5" t="str">
        <f>IFERROR(VLOOKUP("XYZ",A4:E13,2,FALSE),"Not Found")</f>
        <v>Not Found</v>
      </c>
    </row>
    <row r="6" spans="1:11" x14ac:dyDescent="0.25">
      <c r="A6" t="s">
        <v>340</v>
      </c>
      <c r="C6">
        <v>45000</v>
      </c>
      <c r="D6">
        <v>3</v>
      </c>
      <c r="G6" t="s">
        <v>359</v>
      </c>
      <c r="H6" t="e">
        <f>A100/B100</f>
        <v>#DIV/0!</v>
      </c>
      <c r="I6" t="b">
        <f>ISERROR(A100/B100)</f>
        <v>1</v>
      </c>
      <c r="J6">
        <f>IFERROR(A100/B100,0)</f>
        <v>0</v>
      </c>
      <c r="K6">
        <f>IFERROR(A100/B100,0)</f>
        <v>0</v>
      </c>
    </row>
    <row r="7" spans="1:11" x14ac:dyDescent="0.25">
      <c r="A7" t="s">
        <v>341</v>
      </c>
      <c r="B7">
        <v>28</v>
      </c>
      <c r="C7">
        <v>55000</v>
      </c>
      <c r="E7" t="s">
        <v>342</v>
      </c>
      <c r="G7" t="s">
        <v>360</v>
      </c>
      <c r="H7" t="e">
        <f>VLOOKUP(999,A4:E13,2,FALSE)</f>
        <v>#N/A</v>
      </c>
      <c r="I7" t="b">
        <f>ISERROR(VLOOKUP(999,A4:E13,2,FALSE))</f>
        <v>1</v>
      </c>
      <c r="J7" t="str">
        <f>_xlfn.IFNA(VLOOKUP(999,A4:E13,2,FALSE),"ID Not Found")</f>
        <v>ID Not Found</v>
      </c>
      <c r="K7" t="str">
        <f>_xlfn.IFNA(VLOOKUP(999,A4:E13,2,FALSE),"ID Not Found")</f>
        <v>ID Not Found</v>
      </c>
    </row>
    <row r="8" spans="1:11" x14ac:dyDescent="0.25">
      <c r="A8" t="s">
        <v>343</v>
      </c>
      <c r="B8">
        <v>35</v>
      </c>
      <c r="C8">
        <v>60000</v>
      </c>
      <c r="D8">
        <v>4</v>
      </c>
      <c r="E8" t="s">
        <v>344</v>
      </c>
    </row>
    <row r="9" spans="1:11" x14ac:dyDescent="0.25">
      <c r="A9" t="s">
        <v>345</v>
      </c>
      <c r="D9">
        <v>2</v>
      </c>
      <c r="E9" t="s">
        <v>346</v>
      </c>
      <c r="G9" s="6" t="s">
        <v>361</v>
      </c>
      <c r="H9" s="6" t="s">
        <v>362</v>
      </c>
      <c r="I9" s="6" t="s">
        <v>363</v>
      </c>
      <c r="J9" s="6" t="s">
        <v>364</v>
      </c>
      <c r="K9" s="6" t="s">
        <v>365</v>
      </c>
    </row>
    <row r="10" spans="1:11" x14ac:dyDescent="0.25">
      <c r="A10" t="s">
        <v>347</v>
      </c>
      <c r="B10">
        <v>42</v>
      </c>
      <c r="C10">
        <v>75000</v>
      </c>
      <c r="D10">
        <v>5</v>
      </c>
      <c r="G10" t="s">
        <v>366</v>
      </c>
      <c r="H10" t="s">
        <v>367</v>
      </c>
      <c r="I10" t="b">
        <f>ISERROR(B4)</f>
        <v>0</v>
      </c>
      <c r="J10" t="b">
        <f>ISNUMBER(B4)</f>
        <v>1</v>
      </c>
      <c r="K10" t="b">
        <f>ISBLANK(B4)</f>
        <v>0</v>
      </c>
    </row>
    <row r="11" spans="1:11" x14ac:dyDescent="0.25">
      <c r="A11" t="s">
        <v>348</v>
      </c>
      <c r="B11">
        <v>29</v>
      </c>
      <c r="C11">
        <v>48000</v>
      </c>
      <c r="E11" t="s">
        <v>349</v>
      </c>
      <c r="G11" t="s">
        <v>368</v>
      </c>
      <c r="H11" t="s">
        <v>215</v>
      </c>
      <c r="I11" t="b">
        <f>ISERROR(B6)</f>
        <v>0</v>
      </c>
      <c r="J11" t="b">
        <f>ISNUMBER(B6)</f>
        <v>0</v>
      </c>
      <c r="K11" t="b">
        <f>ISBLANK(B6)</f>
        <v>1</v>
      </c>
    </row>
    <row r="12" spans="1:11" x14ac:dyDescent="0.25">
      <c r="A12" t="s">
        <v>350</v>
      </c>
      <c r="C12">
        <v>52000</v>
      </c>
      <c r="D12">
        <v>4</v>
      </c>
      <c r="E12" t="s">
        <v>351</v>
      </c>
      <c r="G12" t="s">
        <v>369</v>
      </c>
      <c r="H12" t="s">
        <v>370</v>
      </c>
      <c r="I12" t="b">
        <f>ISERROR(C5)</f>
        <v>0</v>
      </c>
      <c r="J12" t="b">
        <f>ISNUMBER(C5)</f>
        <v>0</v>
      </c>
      <c r="K12" t="b">
        <f>ISBLANK(C5)</f>
        <v>1</v>
      </c>
    </row>
    <row r="13" spans="1:11" x14ac:dyDescent="0.25">
      <c r="A13" t="s">
        <v>352</v>
      </c>
      <c r="B13">
        <v>38</v>
      </c>
      <c r="D13">
        <v>3</v>
      </c>
      <c r="G13" t="s">
        <v>371</v>
      </c>
      <c r="H13" t="s">
        <v>372</v>
      </c>
      <c r="I13" t="b">
        <f>ISERROR(D7)</f>
        <v>0</v>
      </c>
      <c r="J13" t="b">
        <f>ISNUMBER(D7)</f>
        <v>0</v>
      </c>
      <c r="K13" t="b">
        <f>ISBLANK(D7)</f>
        <v>1</v>
      </c>
    </row>
    <row r="14" spans="1:11" x14ac:dyDescent="0.25">
      <c r="G14" t="s">
        <v>373</v>
      </c>
      <c r="H14" t="s">
        <v>374</v>
      </c>
      <c r="I14" t="b">
        <f>ISERROR(C4)</f>
        <v>0</v>
      </c>
      <c r="J14" t="b">
        <f>ISNUMBER(C4)</f>
        <v>1</v>
      </c>
      <c r="K14" t="b">
        <f>ISBLANK(C4)</f>
        <v>0</v>
      </c>
    </row>
    <row r="16" spans="1:11" x14ac:dyDescent="0.25">
      <c r="G16" s="7" t="s">
        <v>375</v>
      </c>
      <c r="H16" s="7"/>
      <c r="I16" s="7"/>
    </row>
    <row r="17" spans="7:9" x14ac:dyDescent="0.25">
      <c r="G17" t="s">
        <v>376</v>
      </c>
    </row>
    <row r="18" spans="7:9" x14ac:dyDescent="0.25">
      <c r="G18" t="s">
        <v>377</v>
      </c>
      <c r="H18">
        <f>AVERAGE(B4:B13)</f>
        <v>32.428571428571431</v>
      </c>
      <c r="I18">
        <f>AVERAGE(B4:B13)</f>
        <v>32.428571428571431</v>
      </c>
    </row>
    <row r="19" spans="7:9" x14ac:dyDescent="0.25">
      <c r="G19" t="s">
        <v>378</v>
      </c>
      <c r="H19">
        <f>IFERROR(AVERAGE(B4:B13),"No valid data")</f>
        <v>32.428571428571431</v>
      </c>
      <c r="I19">
        <f>IFERROR(AVERAGE(B4:B13),"No valid data")</f>
        <v>32.428571428571431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0_Introduction</vt:lpstr>
      <vt:lpstr>1_Basic_Arithmetic_Logic</vt:lpstr>
      <vt:lpstr>2_Text_Functions</vt:lpstr>
      <vt:lpstr>3_Date_Time_Functions</vt:lpstr>
      <vt:lpstr>4_Lookup_Reference</vt:lpstr>
      <vt:lpstr>5_Statistical_Counting</vt:lpstr>
      <vt:lpstr>6_Math_Rounding</vt:lpstr>
      <vt:lpstr>7_Data_Cleaning</vt:lpstr>
      <vt:lpstr>8_Error_Handling</vt:lpstr>
      <vt:lpstr>9_Intermediate_Analysis</vt:lpstr>
      <vt:lpstr>10_Financial_Functions</vt:lpstr>
      <vt:lpstr>11_Advanced_Dynamic</vt:lpstr>
      <vt:lpstr>12_Dashboard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NCBL Recovery</dc:creator>
  <cp:lastModifiedBy>NCBL Recovery</cp:lastModifiedBy>
  <dcterms:created xsi:type="dcterms:W3CDTF">2026-04-10T03:33:18Z</dcterms:created>
  <dcterms:modified xsi:type="dcterms:W3CDTF">2026-04-10T04:33:02Z</dcterms:modified>
</cp:coreProperties>
</file>