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9.B.S.2083\4.Anual Planning\New\"/>
    </mc:Choice>
  </mc:AlternateContent>
  <xr:revisionPtr revIDLastSave="0" documentId="13_ncr:1_{E09AF251-2AF4-43DA-9212-21B8698A258C}" xr6:coauthVersionLast="47" xr6:coauthVersionMax="47" xr10:uidLastSave="{00000000-0000-0000-0000-000000000000}"/>
  <bookViews>
    <workbookView xWindow="-110" yWindow="-110" windowWidth="19420" windowHeight="10300" firstSheet="1" activeTab="6" xr2:uid="{00000000-000D-0000-FFFF-FFFF00000000}"/>
  </bookViews>
  <sheets>
    <sheet name="Annual Paln" sheetId="13" r:id="rId1"/>
    <sheet name="BS" sheetId="1" r:id="rId2"/>
    <sheet name="PL" sheetId="2" r:id="rId3"/>
    <sheet name="Fund" sheetId="4" r:id="rId4"/>
    <sheet name="PEARLS" sheetId="15" r:id="rId5"/>
    <sheet name="Staff expenditure" sheetId="5" r:id="rId6"/>
    <sheet name="Meeting expenditure" sheetId="3" r:id="rId7"/>
    <sheet name="Training Education" sheetId="6" r:id="rId8"/>
    <sheet name="Other As per your need" sheetId="7" r:id="rId9"/>
    <sheet name="Share" sheetId="8" r:id="rId10"/>
    <sheet name="Loan" sheetId="10" r:id="rId11"/>
    <sheet name="Saving" sheetId="9" r:id="rId12"/>
    <sheet name="Fixed Assets" sheetId="11" r:id="rId13"/>
    <sheet name="Income" sheetId="12" r:id="rId14"/>
    <sheet name="Sheet1" sheetId="14" r:id="rId15"/>
  </sheets>
  <externalReferences>
    <externalReference r:id="rId16"/>
    <externalReference r:id="rId1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2" l="1"/>
  <c r="E5" i="2"/>
  <c r="D8" i="1"/>
  <c r="D6" i="1"/>
  <c r="E25" i="1"/>
  <c r="B1" i="2"/>
  <c r="E7" i="1"/>
  <c r="C7" i="1"/>
  <c r="E63" i="2"/>
  <c r="E43" i="2"/>
  <c r="E42" i="2"/>
  <c r="C74" i="2"/>
  <c r="E4" i="2"/>
  <c r="E20" i="2" s="1"/>
  <c r="C4" i="2"/>
  <c r="C20" i="2" s="1"/>
  <c r="E26" i="1"/>
  <c r="E13" i="1"/>
  <c r="E10" i="1"/>
  <c r="E8" i="1"/>
  <c r="E6" i="1"/>
  <c r="E21" i="1"/>
  <c r="C21" i="1"/>
  <c r="B21" i="1"/>
  <c r="B4" i="2" s="1"/>
  <c r="B20" i="2" s="1"/>
  <c r="C11" i="4"/>
  <c r="E52" i="2"/>
  <c r="E59" i="2"/>
  <c r="E75" i="2"/>
  <c r="E49" i="2"/>
  <c r="E48" i="2"/>
  <c r="E46" i="2"/>
  <c r="E44" i="2"/>
  <c r="E30" i="2"/>
  <c r="E31" i="2"/>
  <c r="E32" i="2"/>
  <c r="E33" i="2"/>
  <c r="E36" i="2"/>
  <c r="E29" i="2"/>
  <c r="C59" i="2"/>
  <c r="C27" i="2"/>
  <c r="C40" i="2"/>
  <c r="C47" i="2"/>
  <c r="C52" i="2"/>
  <c r="E16" i="2"/>
  <c r="E14" i="2"/>
  <c r="E7" i="2"/>
  <c r="C17" i="2"/>
  <c r="E11" i="1"/>
  <c r="E37" i="2"/>
  <c r="E28" i="2"/>
  <c r="H29" i="2" s="1"/>
  <c r="E27" i="2" s="1"/>
  <c r="C30" i="1"/>
  <c r="D24" i="15"/>
  <c r="C24" i="15"/>
  <c r="C20" i="15"/>
  <c r="E40" i="2" l="1"/>
  <c r="E47" i="2"/>
  <c r="E9" i="1"/>
  <c r="F12" i="1"/>
  <c r="G6" i="1"/>
  <c r="F6" i="1"/>
  <c r="E35" i="1"/>
  <c r="E23" i="2" s="1"/>
  <c r="C35" i="1"/>
  <c r="E27" i="1"/>
  <c r="E15" i="1"/>
  <c r="F15" i="1" s="1"/>
  <c r="E14" i="1"/>
  <c r="F14" i="1" s="1"/>
  <c r="F13" i="1"/>
  <c r="F11" i="1"/>
  <c r="C21" i="2"/>
  <c r="E2" i="12"/>
  <c r="F2" i="12"/>
  <c r="F3" i="12"/>
  <c r="G5" i="12"/>
  <c r="A6" i="1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F2" i="10"/>
  <c r="F16" i="10" s="1"/>
  <c r="B13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A18" i="10"/>
  <c r="A19" i="10"/>
  <c r="A20" i="10"/>
  <c r="A21" i="10"/>
  <c r="A22" i="10"/>
  <c r="A23" i="10"/>
  <c r="A24" i="10"/>
  <c r="A25" i="10"/>
  <c r="A26" i="10"/>
  <c r="B27" i="10"/>
  <c r="D27" i="10"/>
  <c r="F27" i="10"/>
  <c r="H27" i="10"/>
  <c r="J27" i="10"/>
  <c r="J29" i="10" s="1"/>
  <c r="L27" i="10"/>
  <c r="L29" i="10" s="1"/>
  <c r="N27" i="10"/>
  <c r="N29" i="10" s="1"/>
  <c r="F29" i="10"/>
  <c r="H29" i="10"/>
  <c r="F2" i="9"/>
  <c r="F21" i="9" s="1"/>
  <c r="B17" i="9"/>
  <c r="C17" i="9"/>
  <c r="D17" i="9"/>
  <c r="E17" i="9"/>
  <c r="F17" i="9"/>
  <c r="G17" i="9"/>
  <c r="H17" i="9"/>
  <c r="I17" i="9"/>
  <c r="K17" i="9"/>
  <c r="M17" i="9"/>
  <c r="O17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E36" i="9"/>
  <c r="I36" i="9"/>
  <c r="I39" i="9" s="1"/>
  <c r="K36" i="9"/>
  <c r="M36" i="9"/>
  <c r="O36" i="9"/>
  <c r="G39" i="9"/>
  <c r="H39" i="9"/>
  <c r="J39" i="9"/>
  <c r="L39" i="9"/>
  <c r="N39" i="9"/>
  <c r="B7" i="8"/>
  <c r="C7" i="8"/>
  <c r="D7" i="8"/>
  <c r="E7" i="8"/>
  <c r="F7" i="8"/>
  <c r="H7" i="8" s="1"/>
  <c r="J7" i="8" s="1"/>
  <c r="L7" i="8" s="1"/>
  <c r="N7" i="8" s="1"/>
  <c r="G7" i="8"/>
  <c r="I7" i="8"/>
  <c r="K7" i="8"/>
  <c r="M7" i="8"/>
  <c r="O7" i="8"/>
  <c r="F11" i="8"/>
  <c r="B17" i="8"/>
  <c r="B19" i="8" s="1"/>
  <c r="D17" i="8"/>
  <c r="D19" i="8" s="1"/>
  <c r="F19" i="8"/>
  <c r="H19" i="8"/>
  <c r="J19" i="8"/>
  <c r="L19" i="8"/>
  <c r="N19" i="8"/>
  <c r="D4" i="6"/>
  <c r="F12" i="6"/>
  <c r="G12" i="6"/>
  <c r="F23" i="6"/>
  <c r="G23" i="6"/>
  <c r="F29" i="6"/>
  <c r="G29" i="6"/>
  <c r="F4" i="3"/>
  <c r="J4" i="3"/>
  <c r="F5" i="3"/>
  <c r="J5" i="3"/>
  <c r="F6" i="3"/>
  <c r="F11" i="3" s="1"/>
  <c r="J6" i="3"/>
  <c r="J11" i="3" s="1"/>
  <c r="F7" i="3"/>
  <c r="J7" i="3"/>
  <c r="F8" i="3"/>
  <c r="J8" i="3"/>
  <c r="F9" i="3"/>
  <c r="J9" i="3"/>
  <c r="F10" i="3"/>
  <c r="J10" i="3"/>
  <c r="F8" i="5"/>
  <c r="H8" i="5"/>
  <c r="F9" i="5"/>
  <c r="H9" i="5"/>
  <c r="F10" i="5"/>
  <c r="H10" i="5"/>
  <c r="H15" i="5" s="1"/>
  <c r="F11" i="5"/>
  <c r="H11" i="5"/>
  <c r="F12" i="5"/>
  <c r="H12" i="5"/>
  <c r="F13" i="5"/>
  <c r="H13" i="5"/>
  <c r="F14" i="5"/>
  <c r="H14" i="5"/>
  <c r="E15" i="5"/>
  <c r="F15" i="5"/>
  <c r="G15" i="5"/>
  <c r="F22" i="5"/>
  <c r="H22" i="5"/>
  <c r="F23" i="5"/>
  <c r="H23" i="5"/>
  <c r="F24" i="5"/>
  <c r="F29" i="5" s="1"/>
  <c r="H24" i="5"/>
  <c r="H29" i="5" s="1"/>
  <c r="F25" i="5"/>
  <c r="H25" i="5"/>
  <c r="F26" i="5"/>
  <c r="H26" i="5"/>
  <c r="F27" i="5"/>
  <c r="H27" i="5"/>
  <c r="F28" i="5"/>
  <c r="H28" i="5"/>
  <c r="E29" i="5"/>
  <c r="G29" i="5"/>
  <c r="F36" i="5"/>
  <c r="H36" i="5"/>
  <c r="F37" i="5"/>
  <c r="H37" i="5"/>
  <c r="F38" i="5"/>
  <c r="H38" i="5"/>
  <c r="H43" i="5" s="1"/>
  <c r="F39" i="5"/>
  <c r="H39" i="5"/>
  <c r="F40" i="5"/>
  <c r="H40" i="5"/>
  <c r="F41" i="5"/>
  <c r="H41" i="5"/>
  <c r="F42" i="5"/>
  <c r="H42" i="5"/>
  <c r="E43" i="5"/>
  <c r="F43" i="5"/>
  <c r="G43" i="5"/>
  <c r="F50" i="5"/>
  <c r="H50" i="5"/>
  <c r="F51" i="5"/>
  <c r="H51" i="5"/>
  <c r="F52" i="5"/>
  <c r="F57" i="5" s="1"/>
  <c r="H52" i="5"/>
  <c r="F53" i="5"/>
  <c r="H53" i="5"/>
  <c r="H57" i="5" s="1"/>
  <c r="F54" i="5"/>
  <c r="H54" i="5"/>
  <c r="F55" i="5"/>
  <c r="H55" i="5"/>
  <c r="F56" i="5"/>
  <c r="H56" i="5"/>
  <c r="E57" i="5"/>
  <c r="G57" i="5"/>
  <c r="F63" i="5"/>
  <c r="H63" i="5"/>
  <c r="F64" i="5"/>
  <c r="H64" i="5"/>
  <c r="F65" i="5"/>
  <c r="H65" i="5"/>
  <c r="F66" i="5"/>
  <c r="H66" i="5"/>
  <c r="F67" i="5"/>
  <c r="H67" i="5"/>
  <c r="F68" i="5"/>
  <c r="H68" i="5"/>
  <c r="F69" i="5"/>
  <c r="H69" i="5"/>
  <c r="E70" i="5"/>
  <c r="F70" i="5"/>
  <c r="G70" i="5"/>
  <c r="H70" i="5"/>
  <c r="F76" i="5"/>
  <c r="H76" i="5"/>
  <c r="F77" i="5"/>
  <c r="H77" i="5"/>
  <c r="F83" i="5"/>
  <c r="H83" i="5"/>
  <c r="F84" i="5"/>
  <c r="H84" i="5"/>
  <c r="F90" i="5"/>
  <c r="H90" i="5"/>
  <c r="H97" i="5" s="1"/>
  <c r="F91" i="5"/>
  <c r="H91" i="5"/>
  <c r="F92" i="5"/>
  <c r="H92" i="5"/>
  <c r="F93" i="5"/>
  <c r="H93" i="5"/>
  <c r="F94" i="5"/>
  <c r="H94" i="5"/>
  <c r="F95" i="5"/>
  <c r="H95" i="5"/>
  <c r="F96" i="5"/>
  <c r="H96" i="5"/>
  <c r="E97" i="5"/>
  <c r="F97" i="5"/>
  <c r="G97" i="5"/>
  <c r="F103" i="5"/>
  <c r="F104" i="5"/>
  <c r="E35" i="2" s="1"/>
  <c r="H104" i="5"/>
  <c r="F110" i="5"/>
  <c r="F111" i="5"/>
  <c r="H111" i="5"/>
  <c r="B17" i="2"/>
  <c r="B21" i="2"/>
  <c r="B24" i="2"/>
  <c r="E34" i="2"/>
  <c r="C75" i="2"/>
  <c r="C77" i="2"/>
  <c r="E77" i="2"/>
  <c r="B18" i="1"/>
  <c r="C32" i="1"/>
  <c r="C34" i="1"/>
  <c r="F28" i="10"/>
  <c r="B80" i="2" l="1"/>
  <c r="B81" i="2" s="1"/>
  <c r="K39" i="9"/>
  <c r="M39" i="9" s="1"/>
  <c r="O39" i="9" s="1"/>
  <c r="E38" i="2"/>
  <c r="E25" i="2" s="1"/>
  <c r="C38" i="2"/>
  <c r="C33" i="1"/>
  <c r="C18" i="1"/>
  <c r="F10" i="1"/>
  <c r="G10" i="1" s="1"/>
  <c r="C80" i="2" l="1"/>
  <c r="C81" i="2" s="1"/>
  <c r="C25" i="2"/>
  <c r="C6" i="15"/>
  <c r="C7" i="15"/>
  <c r="C9" i="15"/>
  <c r="C10" i="15"/>
  <c r="C8" i="15"/>
  <c r="E18" i="1"/>
  <c r="G7" i="1"/>
  <c r="F7" i="1"/>
  <c r="C31" i="1"/>
  <c r="C39" i="1"/>
  <c r="E33" i="1"/>
  <c r="E24" i="1" l="1"/>
  <c r="E23" i="1"/>
  <c r="E3" i="4"/>
  <c r="E4" i="4" s="1"/>
  <c r="C11" i="15"/>
  <c r="D15" i="4"/>
  <c r="E15" i="4" s="1"/>
  <c r="E21" i="2"/>
  <c r="E80" i="2" s="1"/>
  <c r="F24" i="1"/>
  <c r="F18" i="1"/>
  <c r="D9" i="15"/>
  <c r="D6" i="15"/>
  <c r="D10" i="15"/>
  <c r="D7" i="15"/>
  <c r="D8" i="15"/>
  <c r="D14" i="4" l="1"/>
  <c r="E14" i="4" s="1"/>
  <c r="D16" i="4"/>
  <c r="E16" i="4" s="1"/>
  <c r="D17" i="4"/>
  <c r="E17" i="4" s="1"/>
  <c r="D18" i="4"/>
  <c r="E18" i="4" s="1"/>
  <c r="D11" i="15"/>
  <c r="E30" i="1"/>
  <c r="E31" i="1" s="1"/>
  <c r="E34" i="1"/>
  <c r="D17" i="15" l="1"/>
  <c r="E17" i="2"/>
  <c r="E81" i="2" s="1"/>
  <c r="F3" i="4" s="1"/>
  <c r="D18" i="15"/>
  <c r="E32" i="1"/>
  <c r="D19" i="15"/>
  <c r="D15" i="15"/>
  <c r="D16" i="15"/>
  <c r="F4" i="4" l="1"/>
  <c r="F5" i="4" s="1"/>
  <c r="E5" i="4"/>
  <c r="D20" i="15"/>
  <c r="F6" i="4" l="1"/>
  <c r="F11" i="4" s="1"/>
  <c r="E6" i="4"/>
  <c r="D11" i="4" s="1"/>
  <c r="E11" i="4" s="1"/>
  <c r="F7" i="4" l="1"/>
  <c r="E7" i="4"/>
  <c r="D12" i="4" l="1"/>
  <c r="E12" i="4" s="1"/>
  <c r="D13" i="4"/>
  <c r="E13" i="4" s="1"/>
  <c r="G13" i="4" s="1"/>
  <c r="F12" i="4"/>
  <c r="F13" i="4"/>
  <c r="H13" i="4" s="1"/>
</calcChain>
</file>

<file path=xl/sharedStrings.xml><?xml version="1.0" encoding="utf-8"?>
<sst xmlns="http://schemas.openxmlformats.org/spreadsheetml/2006/main" count="808" uniqueCount="461">
  <si>
    <r>
      <t>cfDbfgL</t>
    </r>
    <r>
      <rPr>
        <b/>
        <sz val="11"/>
        <color indexed="8"/>
        <rFont val="Times New Roman"/>
        <family val="1"/>
      </rPr>
      <t>: Income</t>
    </r>
  </si>
  <si>
    <t>ljj/)f</t>
  </si>
  <si>
    <t>hDdf cfDbfgL</t>
  </si>
  <si>
    <r>
      <t>vr{x?</t>
    </r>
    <r>
      <rPr>
        <b/>
        <sz val="11"/>
        <color indexed="8"/>
        <rFont val="Times New Roman"/>
        <family val="1"/>
      </rPr>
      <t>: Expenses</t>
    </r>
  </si>
  <si>
    <t>s= ljlQo vr{</t>
  </si>
  <si>
    <t>artdf Aofh vr{</t>
  </si>
  <si>
    <t>afX\o C0fdf Aofh tyf z'Ns</t>
  </si>
  <si>
    <t>;fwf/0f ;ef vr{</t>
  </si>
  <si>
    <t>d;nGb tyf :6]zg/L</t>
  </si>
  <si>
    <t>a}7s tyf sfo{qmd vr{</t>
  </si>
  <si>
    <t>dd{t ;Def/ vr{</t>
  </si>
  <si>
    <r>
      <t>hDdf vr{ -s</t>
    </r>
    <r>
      <rPr>
        <b/>
        <u/>
        <sz val="14"/>
        <color indexed="8"/>
        <rFont val="Calibri"/>
        <family val="2"/>
      </rPr>
      <t>+</t>
    </r>
    <r>
      <rPr>
        <b/>
        <u/>
        <sz val="14"/>
        <color indexed="8"/>
        <rFont val="Preeti"/>
      </rPr>
      <t>v_</t>
    </r>
  </si>
  <si>
    <t>cfoJoo ljj/0f -art_</t>
  </si>
  <si>
    <r>
      <t>bfloTj</t>
    </r>
    <r>
      <rPr>
        <b/>
        <sz val="11"/>
        <color indexed="8"/>
        <rFont val="Times New Roman"/>
        <family val="1"/>
      </rPr>
      <t>:  Liabilities</t>
    </r>
  </si>
  <si>
    <r>
      <t>bfloTj</t>
    </r>
    <r>
      <rPr>
        <b/>
        <u/>
        <sz val="10"/>
        <color indexed="8"/>
        <rFont val="Times New Roman"/>
        <family val="1"/>
      </rPr>
      <t>: Liabilities</t>
    </r>
  </si>
  <si>
    <t>hDdf art</t>
  </si>
  <si>
    <t>e"QmfgL lbg" kg{] lx;fa</t>
  </si>
  <si>
    <t>hDdf</t>
  </si>
  <si>
    <t>s"n hDdf</t>
  </si>
  <si>
    <r>
      <t>;DklQ</t>
    </r>
    <r>
      <rPr>
        <b/>
        <sz val="11"/>
        <color indexed="8"/>
        <rFont val="Times New Roman"/>
        <family val="1"/>
      </rPr>
      <t>:  Assets</t>
    </r>
  </si>
  <si>
    <r>
      <t>;DklQ</t>
    </r>
    <r>
      <rPr>
        <b/>
        <u/>
        <sz val="12"/>
        <color indexed="8"/>
        <rFont val="Times New Roman"/>
        <family val="1"/>
      </rPr>
      <t>:  Assets</t>
    </r>
  </si>
  <si>
    <t>gub lx;fa</t>
  </si>
  <si>
    <t>a}s df}Hbft</t>
  </si>
  <si>
    <t>s'n hDdf</t>
  </si>
  <si>
    <t>n]vfk/LIf0f z'Ns</t>
  </si>
  <si>
    <t>cltyL ;Tsf/ vr{</t>
  </si>
  <si>
    <t>X|f;s6\6L vr{</t>
  </si>
  <si>
    <t>nufgL lx;fa</t>
  </si>
  <si>
    <t>nufgLdf /x]sf] C0f lx;fa</t>
  </si>
  <si>
    <t>kmlg{r/ ;]km hUuf hldg lx;fa</t>
  </si>
  <si>
    <t>cGo ;DklQ lx;fa</t>
  </si>
  <si>
    <t>kfpg" kg{] lx;fa</t>
  </si>
  <si>
    <t>hu]8f sf]if lx;fa</t>
  </si>
  <si>
    <t>cGo sf]if lx;fa</t>
  </si>
  <si>
    <t>afXo C0f lx;fa</t>
  </si>
  <si>
    <t>cGo bfloTj lx;fa</t>
  </si>
  <si>
    <t>z]o/ k"+hL lx;fa</t>
  </si>
  <si>
    <t>kN;{ dfkb08 cg';f/ clwstd jflif{s a9Ldf #= % df l;ldt /fVg] of]hgf ubf{ ;+rfng vr{ ug{ kfpg] clwstd l;df</t>
  </si>
  <si>
    <t>cf}ift s"n ;DklQ</t>
  </si>
  <si>
    <t>cf}ift s"n art</t>
  </si>
  <si>
    <t>cf}ift s"n C0f nufgL</t>
  </si>
  <si>
    <t>qm=;</t>
  </si>
  <si>
    <t>tx</t>
  </si>
  <si>
    <t>5}6f}+</t>
  </si>
  <si>
    <t>kfFrf}</t>
  </si>
  <si>
    <t>rf}yf]</t>
  </si>
  <si>
    <t>kf]zfs</t>
  </si>
  <si>
    <t>;+Vof</t>
  </si>
  <si>
    <t>;+rosf]if Joj:yf vr{</t>
  </si>
  <si>
    <t>tna vr{</t>
  </si>
  <si>
    <t>u]|8 vr{</t>
  </si>
  <si>
    <t>pkbfg sf]if Joj:yf vr{</t>
  </si>
  <si>
    <t>kf]zfs vr{</t>
  </si>
  <si>
    <t>cf=j</t>
  </si>
  <si>
    <t>077/078</t>
  </si>
  <si>
    <t>078/079</t>
  </si>
  <si>
    <t xml:space="preserve"> jflif{s tna vr{ cg'dfg</t>
  </si>
  <si>
    <t>tna :s]n</t>
  </si>
  <si>
    <t>jflif{s e'QmfgL</t>
  </si>
  <si>
    <t>t]&gt;f]</t>
  </si>
  <si>
    <t>bf]&gt;f]</t>
  </si>
  <si>
    <t>klxnf]</t>
  </si>
  <si>
    <t>&gt;]0fL ljxLg</t>
  </si>
  <si>
    <t>sd{rf/L vr{ clwstd l;df</t>
  </si>
  <si>
    <t>ljlgof]hg /sd</t>
  </si>
  <si>
    <t>cg'dflgt sd{rf/L vr{ ljj/0f</t>
  </si>
  <si>
    <t>u]|8 /sd</t>
  </si>
  <si>
    <t xml:space="preserve">jflif{s u]|8 vr{ </t>
  </si>
  <si>
    <t>;+lrt ljbf e'QmfgL vr{</t>
  </si>
  <si>
    <t xml:space="preserve">;+rosf]if vr{ </t>
  </si>
  <si>
    <t>dfl;s ;+rosf]if</t>
  </si>
  <si>
    <t xml:space="preserve">pkbfgsf]if vr{ </t>
  </si>
  <si>
    <t>dfl;s pkbfg sf]if</t>
  </si>
  <si>
    <t xml:space="preserve">;+lrt ljbf e'QmfgL vr{ </t>
  </si>
  <si>
    <t>e'QmfgL b/</t>
  </si>
  <si>
    <t>s"n ;+lrt ljbf lbf</t>
  </si>
  <si>
    <t>u]|8 ;+Vof</t>
  </si>
  <si>
    <t>e'QmfgL dlxgf</t>
  </si>
  <si>
    <t>vr{ zLif{s</t>
  </si>
  <si>
    <t>sd{rf/L ;+Vof</t>
  </si>
  <si>
    <t>jflif{s k6s</t>
  </si>
  <si>
    <t>;+rfns ;ldlt</t>
  </si>
  <si>
    <t>n]vf ;ldlt</t>
  </si>
  <si>
    <t>C0f pk;ldlt</t>
  </si>
  <si>
    <t>lzIff pk;ldlt</t>
  </si>
  <si>
    <t>;ldlt pk;ldltsf] gfd</t>
  </si>
  <si>
    <t>a}7s ;+Vof</t>
  </si>
  <si>
    <t>eQf /sd</t>
  </si>
  <si>
    <t>s"n vr{</t>
  </si>
  <si>
    <t>;b:o ;+Vof</t>
  </si>
  <si>
    <t>dlxnf zzlQms/0f pk;ldlt</t>
  </si>
  <si>
    <t>lgoldt vr{</t>
  </si>
  <si>
    <t>;ldlt pk;ldlt a}7s vr{</t>
  </si>
  <si>
    <t>Ifdtf ljsf; vr{</t>
  </si>
  <si>
    <t>;+rfns Ifdtf ljsf; tflnd</t>
  </si>
  <si>
    <t>sd{rf/L Ifdtf ljsf; tflnd</t>
  </si>
  <si>
    <t>;b:o Ifdtf ljsf; tflnd</t>
  </si>
  <si>
    <t>z'Ns tyf dxz'n</t>
  </si>
  <si>
    <t>;km\6j]o/ gljs/0f z'Ns</t>
  </si>
  <si>
    <t>hf]lvd Joj:yfkg</t>
  </si>
  <si>
    <t xml:space="preserve">cGo ;+rfng vr{ </t>
  </si>
  <si>
    <t>v= hDdf ;++rfng vr{</t>
  </si>
  <si>
    <t>cGo ;+rfng vr{ ug{ ;Sg] clwstd l;df</t>
  </si>
  <si>
    <t>cGo pk;ldltx?</t>
  </si>
  <si>
    <t>d+xuL eQf</t>
  </si>
  <si>
    <t xml:space="preserve">s"n e'QmfgL x'g] dlxgf </t>
  </si>
  <si>
    <t>gf]6 M !$ dlxgf leqdf z'4 tna :s]n a/fa/ x'g] u/L kj{ vr{ / cf}ifwL pkrf/ vr{ ;dfj]z ul/Psf]5 .</t>
  </si>
  <si>
    <t>cltl/Qm ;do kfl/&gt;lds</t>
  </si>
  <si>
    <t>gf]6 M kj{ vr{ / cf}ifwL pkrf/ vr{df yk ePsf] u]|8 /sdnfO{ yk @ u]|8n] lx;fa hf]l8Psf] .</t>
  </si>
  <si>
    <t xml:space="preserve">cltl/Qm ;do ;]jf yk kfl/&gt;lds e'QmfgL vr{ </t>
  </si>
  <si>
    <t>vfhf eQf</t>
  </si>
  <si>
    <t>jflif{s cltl/Qm yk ;do ;]jf  306f</t>
  </si>
  <si>
    <t>;dfof]hg u]|8 -lgnf]kmf_</t>
  </si>
  <si>
    <t>tflndsf] gfd</t>
  </si>
  <si>
    <t>;xeflu ;+Vof</t>
  </si>
  <si>
    <t>;+rfng x'g] lbg</t>
  </si>
  <si>
    <t>;+rfns ;ldlt Ifdtf clej[l4</t>
  </si>
  <si>
    <t>s;sf] &lt;</t>
  </si>
  <si>
    <t>/fli6«o:t/sf] uf]i7L</t>
  </si>
  <si>
    <t>kN;{</t>
  </si>
  <si>
    <t>cWoog e|d0f -/fli6«o:t/sf]_</t>
  </si>
  <si>
    <t>cWoog e|d0f -cGt/fli6«o:t/sf]_</t>
  </si>
  <si>
    <t>ljifout ;+3x?sf] ;fwf/0f ;ef</t>
  </si>
  <si>
    <t>ljljw uf]i7L tyf ;]d]gf/</t>
  </si>
  <si>
    <t>;+rfns Ifdtf clej[l4 tflndsf] vr{ cg'dfg</t>
  </si>
  <si>
    <t>zLif{s</t>
  </si>
  <si>
    <t>/sd</t>
  </si>
  <si>
    <t>;xeflu :6]zg/L -!%) sf b/n @% hgf_</t>
  </si>
  <si>
    <t>;xeflu Aofu -*)) sf b/n] #) hgf_</t>
  </si>
  <si>
    <t>cfef; tyf vfgf -Eof6 ;lxt_</t>
  </si>
  <si>
    <t>oftfoft vr{</t>
  </si>
  <si>
    <t>d;nGb ;fdfg</t>
  </si>
  <si>
    <t>n]vfkfng</t>
  </si>
  <si>
    <t>C0f Joj:yfkg</t>
  </si>
  <si>
    <t>lwtf] d"NofFsg</t>
  </si>
  <si>
    <r>
      <rPr>
        <sz val="14"/>
        <color indexed="8"/>
        <rFont val="Calibri"/>
        <family val="2"/>
      </rPr>
      <t>IT</t>
    </r>
    <r>
      <rPr>
        <sz val="14"/>
        <color indexed="8"/>
        <rFont val="Preeti"/>
      </rPr>
      <t xml:space="preserve"> tflnd</t>
    </r>
  </si>
  <si>
    <t>sd{rf/L Ifdtf clej[l4 tflnd</t>
  </si>
  <si>
    <t>Joj:yfks Ifdtf clej[l4</t>
  </si>
  <si>
    <t>C0f clws[t Ifdtf clej[l4 tflnd</t>
  </si>
  <si>
    <t>;b:o e|d0f sfo{qmd</t>
  </si>
  <si>
    <t>;b:o ;Lk tyf Joj;fo ljsf;</t>
  </si>
  <si>
    <t>;b:o Ifdtf clej[l4</t>
  </si>
  <si>
    <t>sf]ifsf] ljj/0f</t>
  </si>
  <si>
    <t>afFsL df}Hbft ;f/]sf]</t>
  </si>
  <si>
    <t>yk</t>
  </si>
  <si>
    <t>hu]]8f sf]if</t>
  </si>
  <si>
    <t>;+/lIft k"FhL lkmtf{ sf]if</t>
  </si>
  <si>
    <t>z]o/ nfefFF; sf]if</t>
  </si>
  <si>
    <t>sd{rf/L af]g; sf]if</t>
  </si>
  <si>
    <t>;xsf/L lzIff sf]if</t>
  </si>
  <si>
    <t>8'aGt] C0f sf]if</t>
  </si>
  <si>
    <t>;+:yf ljsf; sf]if</t>
  </si>
  <si>
    <t>3f6f k"lt{sf]if</t>
  </si>
  <si>
    <t>C0f ;'/If0f sf]if</t>
  </si>
  <si>
    <t>d[To' /fxt sf]if</t>
  </si>
  <si>
    <t>sd{rf/L pkbfg tyf ;+rosf]if</t>
  </si>
  <si>
    <t>;fdflhs ;]jf sf]if</t>
  </si>
  <si>
    <t>gfkmf gf]Szfg lx;fa</t>
  </si>
  <si>
    <t>s/ lx;fa</t>
  </si>
  <si>
    <t>afFsL art</t>
  </si>
  <si>
    <t>ljj/0f</t>
  </si>
  <si>
    <t>hu]8f sf]if Joj:yf</t>
  </si>
  <si>
    <t>afFsL sf]if afF8kmfF8 Joj:yf</t>
  </si>
  <si>
    <t>cg'dflgt jf;nft</t>
  </si>
  <si>
    <t>?kGb]xL</t>
  </si>
  <si>
    <t>cGo===================</t>
  </si>
  <si>
    <t>yk cGo vr{</t>
  </si>
  <si>
    <t>cGt/fli6«o dlxnf ;~hfn -jf]s'_</t>
  </si>
  <si>
    <r>
      <t xml:space="preserve">;b:o lzk ljsf; sfo{qmd </t>
    </r>
    <r>
      <rPr>
        <sz val="11"/>
        <color indexed="8"/>
        <rFont val="Arial"/>
        <family val="2"/>
      </rPr>
      <t>(BDS)</t>
    </r>
  </si>
  <si>
    <t>cg'bfg</t>
  </si>
  <si>
    <r>
      <t xml:space="preserve">;+rfns Ifdtf clej[l4 </t>
    </r>
    <r>
      <rPr>
        <sz val="14"/>
        <color indexed="8"/>
        <rFont val="Preeti"/>
      </rPr>
      <t xml:space="preserve"> tflnd</t>
    </r>
  </si>
  <si>
    <t>;xsf/L a}+s k||fljlws ;xof]u -s/ ;lxt_</t>
  </si>
  <si>
    <t xml:space="preserve">l:y/Ls/0f sfo{bn </t>
  </si>
  <si>
    <t>aflif{s ah]6</t>
  </si>
  <si>
    <t>...;xsf/L ;+:yf ln.</t>
  </si>
  <si>
    <t xml:space="preserve">xfnsf]] oyfy{ </t>
  </si>
  <si>
    <t xml:space="preserve">;b:o lzIff </t>
  </si>
  <si>
    <t>z]o/sf] cg'dfg agfpg'xf];</t>
  </si>
  <si>
    <t>cf a @)&amp;*.)&amp;(</t>
  </si>
  <si>
    <t>ldtL @)&amp;(.#.#!=</t>
  </si>
  <si>
    <t>klxnf] q}df;</t>
  </si>
  <si>
    <t>bf]&gt;f] q}df;</t>
  </si>
  <si>
    <t>t]&gt;f] q}df;</t>
  </si>
  <si>
    <t>rf}yf] q}df;</t>
  </si>
  <si>
    <t>z]o/ k'lhM</t>
  </si>
  <si>
    <t>;b:o</t>
  </si>
  <si>
    <t>yk -gof ;b:o tyf z]o/_</t>
  </si>
  <si>
    <t>yk -k'/fg]f] ;b:oaf6 z]o/_</t>
  </si>
  <si>
    <t>lkmtf{</t>
  </si>
  <si>
    <t>v"b cj:yf</t>
  </si>
  <si>
    <t>z]o/ /sd lkmtf{ x'g] ;+efjgfx? klg Wofg lbg'kg]{ x'G5</t>
  </si>
  <si>
    <t>afx\o C0fsf] cg'dfg agfpg'xf];</t>
  </si>
  <si>
    <t>cf a @)&amp;&amp;.)&amp;*</t>
  </si>
  <si>
    <t>afx\o C0f</t>
  </si>
  <si>
    <t>;xsf/L a}+s</t>
  </si>
  <si>
    <t>g]km\:s"g</t>
  </si>
  <si>
    <t>lhNnf art ;+3</t>
  </si>
  <si>
    <t>cGo</t>
  </si>
  <si>
    <t>afx|o C0f lkmtf{</t>
  </si>
  <si>
    <t>afls afx|o  C0f</t>
  </si>
  <si>
    <t>afx\o C0fsf] yk36 cfsng kZrftsf] /sd tflnsfdf /fVg'xf];</t>
  </si>
  <si>
    <t>art yksf] cg'dfg agfpg'xf];</t>
  </si>
  <si>
    <t>art ljj/0f</t>
  </si>
  <si>
    <t>;Vof</t>
  </si>
  <si>
    <t>lgoldt dfl;s</t>
  </si>
  <si>
    <t>afn</t>
  </si>
  <si>
    <t>P]lR5s</t>
  </si>
  <si>
    <t>cfjlws</t>
  </si>
  <si>
    <t>b}lgs</t>
  </si>
  <si>
    <t>v"q's]</t>
  </si>
  <si>
    <t xml:space="preserve">;fwf/0f </t>
  </si>
  <si>
    <t>lgoldt artdf cf}ift /sd lng] / ;a} artsf k|sf/df  lkmtf{nfO{ ;d]t cf+sng ub}{ v"b cj:yfsf] cfsng dflysf] tflnsfdf /fVg'xf]nf jf tnsf] tflnsf adf]lhd lkmtf{sf] cg'dfg ug'{xf]nf</t>
  </si>
  <si>
    <t>art lkmtf{sf] cg'dfg agfpg'xf];</t>
  </si>
  <si>
    <t xml:space="preserve">artsf] cj:yf </t>
  </si>
  <si>
    <t>ldtL @)&amp;^.#.#!=</t>
  </si>
  <si>
    <t>C0f nuflgsf] cg'dfg agfpg'xf];</t>
  </si>
  <si>
    <t>C0fsf k|sf/x?</t>
  </si>
  <si>
    <t>Aofj;flos C0f -s_</t>
  </si>
  <si>
    <t>xfo/ kr]{h C0f -v_</t>
  </si>
  <si>
    <t>;d"x C0f -u_</t>
  </si>
  <si>
    <r>
      <t xml:space="preserve">................ </t>
    </r>
    <r>
      <rPr>
        <b/>
        <sz val="22"/>
        <rFont val="Preeti"/>
      </rPr>
      <t>C0f -3_</t>
    </r>
  </si>
  <si>
    <r>
      <t xml:space="preserve">................ </t>
    </r>
    <r>
      <rPr>
        <b/>
        <sz val="22"/>
        <rFont val="Preeti"/>
      </rPr>
      <t>C0f -8=_</t>
    </r>
  </si>
  <si>
    <r>
      <t xml:space="preserve">................ </t>
    </r>
    <r>
      <rPr>
        <b/>
        <sz val="22"/>
        <rFont val="Preeti"/>
      </rPr>
      <t>C0f -r_</t>
    </r>
  </si>
  <si>
    <r>
      <t>hDdf C0f nuflg         -s</t>
    </r>
    <r>
      <rPr>
        <b/>
        <sz val="22"/>
        <rFont val="Palatino Linotype"/>
        <family val="1"/>
      </rPr>
      <t>+</t>
    </r>
    <r>
      <rPr>
        <b/>
        <sz val="22"/>
        <rFont val="Preeti"/>
      </rPr>
      <t>v</t>
    </r>
    <r>
      <rPr>
        <b/>
        <sz val="22"/>
        <rFont val="Palatino Linotype"/>
        <family val="1"/>
      </rPr>
      <t>+</t>
    </r>
    <r>
      <rPr>
        <b/>
        <sz val="22"/>
        <rFont val="Preeti"/>
      </rPr>
      <t>u</t>
    </r>
    <r>
      <rPr>
        <b/>
        <sz val="22"/>
        <rFont val="Palatino Linotype"/>
        <family val="1"/>
      </rPr>
      <t>+</t>
    </r>
    <r>
      <rPr>
        <b/>
        <sz val="22"/>
        <rFont val="Preeti"/>
      </rPr>
      <t>3</t>
    </r>
    <r>
      <rPr>
        <b/>
        <sz val="22"/>
        <rFont val="Palatino Linotype"/>
        <family val="1"/>
      </rPr>
      <t>+</t>
    </r>
    <r>
      <rPr>
        <b/>
        <sz val="22"/>
        <rFont val="Preeti"/>
      </rPr>
      <t>8=</t>
    </r>
    <r>
      <rPr>
        <b/>
        <sz val="22"/>
        <rFont val="Palatino Linotype"/>
        <family val="1"/>
      </rPr>
      <t>+</t>
    </r>
    <r>
      <rPr>
        <b/>
        <sz val="22"/>
        <rFont val="Preeti"/>
      </rPr>
      <t>r_</t>
    </r>
  </si>
  <si>
    <t>C0f lkmtf{sf] cg'dfg agfpg'xf];</t>
  </si>
  <si>
    <r>
      <t>hDdf C0f lkmtf{ cg'dfg         -s</t>
    </r>
    <r>
      <rPr>
        <b/>
        <sz val="22"/>
        <rFont val="Palatino Linotype"/>
        <family val="1"/>
      </rPr>
      <t>+</t>
    </r>
    <r>
      <rPr>
        <b/>
        <sz val="22"/>
        <rFont val="Preeti"/>
      </rPr>
      <t>v</t>
    </r>
    <r>
      <rPr>
        <b/>
        <sz val="22"/>
        <rFont val="Palatino Linotype"/>
        <family val="1"/>
      </rPr>
      <t>+</t>
    </r>
    <r>
      <rPr>
        <b/>
        <sz val="22"/>
        <rFont val="Preeti"/>
      </rPr>
      <t>u</t>
    </r>
    <r>
      <rPr>
        <b/>
        <sz val="22"/>
        <rFont val="Palatino Linotype"/>
        <family val="1"/>
      </rPr>
      <t>+</t>
    </r>
    <r>
      <rPr>
        <b/>
        <sz val="22"/>
        <rFont val="Preeti"/>
      </rPr>
      <t>3</t>
    </r>
    <r>
      <rPr>
        <b/>
        <sz val="22"/>
        <rFont val="Palatino Linotype"/>
        <family val="1"/>
      </rPr>
      <t>+</t>
    </r>
    <r>
      <rPr>
        <b/>
        <sz val="22"/>
        <rFont val="Preeti"/>
      </rPr>
      <t>8=</t>
    </r>
    <r>
      <rPr>
        <b/>
        <sz val="22"/>
        <rFont val="Palatino Linotype"/>
        <family val="1"/>
      </rPr>
      <t>+</t>
    </r>
    <r>
      <rPr>
        <b/>
        <sz val="22"/>
        <rFont val="Preeti"/>
      </rPr>
      <t>r_</t>
    </r>
  </si>
  <si>
    <t xml:space="preserve">C0fsf] cj:yf </t>
  </si>
  <si>
    <t>;+:yfsf] gfd</t>
  </si>
  <si>
    <t>7]ufgf</t>
  </si>
  <si>
    <t>l:y/ ;DklQsf] ljj/0f cf= a= =======</t>
  </si>
  <si>
    <t>s|=;=</t>
  </si>
  <si>
    <t>;DklQsf] gfd</t>
  </si>
  <si>
    <t>bf]&gt;f] q}dfl;s</t>
  </si>
  <si>
    <t>t]&gt;f] q}dfl;s</t>
  </si>
  <si>
    <t>rf}yf] q}dfl;s</t>
  </si>
  <si>
    <t>Computer</t>
  </si>
  <si>
    <t>Laptop</t>
  </si>
  <si>
    <t>Note detector</t>
  </si>
  <si>
    <t>Table</t>
  </si>
  <si>
    <t>;+:yfsf] gfdM</t>
  </si>
  <si>
    <t>7]ufgfM</t>
  </si>
  <si>
    <t>cf= a= ============================== sf] Aofh cfDbfgL</t>
  </si>
  <si>
    <t xml:space="preserve">ljj/0f </t>
  </si>
  <si>
    <t>cf}ift cfwf/</t>
  </si>
  <si>
    <t>k|yd qodfl;s</t>
  </si>
  <si>
    <t>bf]&gt;f] qodfl;s</t>
  </si>
  <si>
    <t>t]&gt;f] qodfl;s</t>
  </si>
  <si>
    <t>rf}yf} qodfl;s</t>
  </si>
  <si>
    <t>C0f nuflgdf</t>
  </si>
  <si>
    <t>a}s df}Hbftdf</t>
  </si>
  <si>
    <t>cf= a= ================ sf] ============= cfDbfgL</t>
  </si>
  <si>
    <t>;]jf tyf cGo z'Ns</t>
  </si>
  <si>
    <t>k|j]z z'Ns</t>
  </si>
  <si>
    <t>;b:otf z'Ns</t>
  </si>
  <si>
    <t>gljs/0f z'Ns</t>
  </si>
  <si>
    <t>nfef+z cfDbflg</t>
  </si>
  <si>
    <t>a[l4 b/</t>
  </si>
  <si>
    <t>)&amp;&amp;÷)&amp;*af:tlas</t>
  </si>
  <si>
    <t>klxnf]] q}dfl;s</t>
  </si>
  <si>
    <t>cg'dflgt 2077∕78</t>
  </si>
  <si>
    <t>ut aif{ sf] cg'dflgt</t>
  </si>
  <si>
    <t xml:space="preserve">ut aif{ sf] cg'dflgt </t>
  </si>
  <si>
    <t>qm=;+=</t>
  </si>
  <si>
    <t>pw]Zo</t>
  </si>
  <si>
    <t>/0fgLltx?</t>
  </si>
  <si>
    <t>lhDd]jf/L</t>
  </si>
  <si>
    <t>;b:o, ;DklQ / sf/f]jf/ a[l4 ug]{,</t>
  </si>
  <si>
    <r>
      <t>•</t>
    </r>
    <r>
      <rPr>
        <sz val="16"/>
        <color indexed="8"/>
        <rFont val="Preeti"/>
      </rPr>
      <t>sd{rf/Lx?df lhDd]jf/L afF8kmfF8 ug]{,</t>
    </r>
  </si>
  <si>
    <t>Joj:yfks</t>
  </si>
  <si>
    <r>
      <t>•</t>
    </r>
    <r>
      <rPr>
        <sz val="16"/>
        <color indexed="8"/>
        <rFont val="Preeti"/>
      </rPr>
      <t>Ps ;b:on] csf]{ Ps ;b:o yk cleofg ;+rfng ug]{,</t>
    </r>
  </si>
  <si>
    <r>
      <t>•</t>
    </r>
    <r>
      <rPr>
        <sz val="16"/>
        <color indexed="8"/>
        <rFont val="Preeti"/>
      </rPr>
      <t>;+rfnsx?nfO{ ;d]t dfl;s nIo lgwf{/0f ug]{,</t>
    </r>
  </si>
  <si>
    <t>cWoIf</t>
  </si>
  <si>
    <r>
      <t>•</t>
    </r>
    <r>
      <rPr>
        <sz val="16"/>
        <color indexed="8"/>
        <rFont val="Preeti"/>
      </rPr>
      <t>dfl;s nIo / pknAwLsf] dfl;s ;~rfns a}7sdf ;ldIff ug]{ .</t>
    </r>
  </si>
  <si>
    <r>
      <t>•</t>
    </r>
    <r>
      <rPr>
        <sz val="16"/>
        <color indexed="8"/>
        <rFont val="Preeti"/>
      </rPr>
      <t>kN;{ dfkb08 cg';f/ lalQo :jf:Yf sfod x'g]u/L ;]o/, art, sf]if, C0f nufgL, t/ntf a[l4 ug]{</t>
    </r>
  </si>
  <si>
    <r>
      <t>•</t>
    </r>
    <r>
      <rPr>
        <sz val="16"/>
        <color indexed="8"/>
        <rFont val="Preeti"/>
      </rPr>
      <t>dfl;s ;~rfns ;ldltsf] a}7sdf kN;{ laZn]if0f ul/ lalQo :jf:Yosf] kl/If0f tyf ;ldIff ug]{ .</t>
    </r>
  </si>
  <si>
    <t>;:yfnfO{ lalQo  ?kdf :j:Yo / ;'/IfLt agfpg],</t>
  </si>
  <si>
    <r>
      <t>•</t>
    </r>
    <r>
      <rPr>
        <sz val="16"/>
        <color indexed="8"/>
        <rFont val="Preeti"/>
      </rPr>
      <t>gofF ;b:otf la:tf/ cleofg nufut ;b:o a[l4sf nfuL cGo sfo{x? ug]{</t>
    </r>
  </si>
  <si>
    <t>cWoIf / Joj:yfks</t>
  </si>
  <si>
    <r>
      <t>•</t>
    </r>
    <r>
      <rPr>
        <sz val="16"/>
        <color indexed="8"/>
        <rFont val="Preeti"/>
      </rPr>
      <t>sd{rf/L tyf zfvfx?nfO{ nIo tf]Sg]</t>
    </r>
  </si>
  <si>
    <r>
      <t>•</t>
    </r>
    <r>
      <rPr>
        <sz val="16"/>
        <color indexed="8"/>
        <rFont val="Preeti"/>
      </rPr>
      <t>nIonfO{ dfl;s ?kdf laefhg ul/ dfl;s a}7sdf ;ldIff ug]{</t>
    </r>
  </si>
  <si>
    <r>
      <t>•</t>
    </r>
    <r>
      <rPr>
        <sz val="16"/>
        <color indexed="8"/>
        <rFont val="Preeti"/>
      </rPr>
      <t>vr{ eO{ hfg] laleGg sf]ifdf vr{ eP/ afsL /x]sf] /sd hu]8fsf]ifdf ;fg]{ ,</t>
    </r>
  </si>
  <si>
    <r>
      <t>•</t>
    </r>
    <r>
      <rPr>
        <sz val="16"/>
        <color indexed="8"/>
        <rFont val="Preeti"/>
      </rPr>
      <t>;xsf/L lzIffsf]if af6 vr{ gu/L lzIff tyf tflnd vr{ ;+rfng vr{af6 Joj:yf ug]{ .</t>
    </r>
  </si>
  <si>
    <r>
      <t>•</t>
    </r>
    <r>
      <rPr>
        <sz val="16"/>
        <color indexed="8"/>
        <rFont val="Preeti"/>
      </rPr>
      <t>;a} ;b:oaf6 dfl;s art lgoldt u/fpg],</t>
    </r>
  </si>
  <si>
    <r>
      <t>•</t>
    </r>
    <r>
      <rPr>
        <sz val="16"/>
        <color indexed="8"/>
        <rFont val="Preeti"/>
      </rPr>
      <t>;b:osf] Ifdtf cg';f/ dfl;s art ug{ k|f]T;xfg ug]{,</t>
    </r>
  </si>
  <si>
    <r>
      <t>•</t>
    </r>
    <r>
      <rPr>
        <sz val="16"/>
        <color indexed="8"/>
        <rFont val="Preeti"/>
      </rPr>
      <t>z]o/ a[l4sf] cfwf/df dfl;s art a[l4 u/fpg] ,</t>
    </r>
  </si>
  <si>
    <r>
      <t>•</t>
    </r>
    <r>
      <rPr>
        <sz val="16"/>
        <color indexed="8"/>
        <rFont val="Preeti"/>
      </rPr>
      <t xml:space="preserve">w]/} lzif{sdf art ug]{nfO{ k|f]T;fxfg ug]{, </t>
    </r>
  </si>
  <si>
    <r>
      <t>•</t>
    </r>
    <r>
      <rPr>
        <sz val="16"/>
        <color indexed="8"/>
        <rFont val="Preeti"/>
      </rPr>
      <t>artsf pTkfbgdf lalawLs/0f ug]{ ,</t>
    </r>
  </si>
  <si>
    <r>
      <t>•</t>
    </r>
    <r>
      <rPr>
        <sz val="16"/>
        <color indexed="8"/>
        <rFont val="Preeti"/>
      </rPr>
      <t xml:space="preserve">art pTkfbgsf km\n]S;x? sfo{no leq k|bz{g ug]{, </t>
    </r>
  </si>
  <si>
    <r>
      <t>•</t>
    </r>
    <r>
      <rPr>
        <sz val="16"/>
        <color indexed="8"/>
        <rFont val="Preeti"/>
      </rPr>
      <t xml:space="preserve">afn artstf{nfO{ hGdlbgsf] pkxf/ k|bfg ug]{, </t>
    </r>
  </si>
  <si>
    <r>
      <t>•</t>
    </r>
    <r>
      <rPr>
        <sz val="16"/>
        <color indexed="8"/>
        <rFont val="Preeti"/>
      </rPr>
      <t xml:space="preserve">v'q's] art dfl;s ;+sngsf] Joj:yf ldnfpg], </t>
    </r>
  </si>
  <si>
    <t>nIo ^= v/fj C0fsf] !)) k|ltzt C0f ;'/If0f Joj:yf ug]{ .</t>
  </si>
  <si>
    <t>kl/sNkgf M</t>
  </si>
  <si>
    <t>Wo]o M</t>
  </si>
  <si>
    <t>d'NodfGotfx? M</t>
  </si>
  <si>
    <r>
      <t xml:space="preserve">• </t>
    </r>
    <r>
      <rPr>
        <sz val="16"/>
        <color indexed="8"/>
        <rFont val="Preeti"/>
      </rPr>
      <t>bz}, ltxf/ , ;+:yf :yfkgf lbj; / ;xsf/L lbj;</t>
    </r>
    <r>
      <rPr>
        <sz val="16"/>
        <color indexed="8"/>
        <rFont val="Preeti"/>
      </rPr>
      <t>df k|a]z 5'6 ug]{,</t>
    </r>
  </si>
  <si>
    <t>;b:onfO{ Go'gtd =@) lsQf ;]o/ yk u/fpg]</t>
  </si>
  <si>
    <r>
      <t>•</t>
    </r>
    <r>
      <rPr>
        <sz val="16"/>
        <color indexed="8"/>
        <rFont val="Preeti"/>
      </rPr>
      <t>;+rfns Go'gtd ? !),))) z]o/ sfod u/fpg]</t>
    </r>
  </si>
  <si>
    <t>nIo &amp;= lzIff tyf tflnd ;+rfng ug]{ .</t>
  </si>
  <si>
    <t>nIo *= ;fdflhs sfo{qmd ;+rfng ug]{ .</t>
  </si>
  <si>
    <t>nufgL a[l4sf nfuL C0f pk;ldlt ;lqmo nfUg]</t>
  </si>
  <si>
    <t xml:space="preserve">nufgL sf gof gof If]qx? klxrfg ug]{ </t>
  </si>
  <si>
    <t>;x'lnot C0f kfodf lng]</t>
  </si>
  <si>
    <t>ul/la lgjf/0f shf{ lng kxn ug]{</t>
  </si>
  <si>
    <t xml:space="preserve">C0f c;'lnsf nfuL lg/Gt/ nfUg] </t>
  </si>
  <si>
    <t xml:space="preserve">efvf gf3]sf] C0f tTsfn c;'nLsf  nfuL nfUg] </t>
  </si>
  <si>
    <t>;dod} C0f c;'nL df nfUg]</t>
  </si>
  <si>
    <t>cGo lgsfon] ;+rfng u/]sf] tflnddf ;xeflu x'g]</t>
  </si>
  <si>
    <t>Aoj:yfks</t>
  </si>
  <si>
    <t>sd{rf/Lx?</t>
  </si>
  <si>
    <t>C0fLx? nfO{ /fv]/ C0fsf] ;DaGwdf cled'vLs/0f ug]{</t>
  </si>
  <si>
    <t>cfGt/Ls lgoGq0f</t>
  </si>
  <si>
    <t>g]t[Tj tyf ;b:o lzIff tyf ;fdflhs sfo{x?</t>
  </si>
  <si>
    <t>nIo *= ;+:yf ;';f;g lglt tyf lalw jf6 ;+rfng ug]{</t>
  </si>
  <si>
    <t>sfof{lalwx? cWog, sfof{Gjo / cWofjlws ug]{</t>
  </si>
  <si>
    <t>;km]6Ao/ Aofsck nfO{ ;'/lIft /fVg]</t>
  </si>
  <si>
    <t>dfl;s a}7s lgoldt ug]{ / dfl;s ;ldIff ug]{</t>
  </si>
  <si>
    <t xml:space="preserve">^ dlxgfdf ;+:yfsf] k|ult ;ldIff ug]{ </t>
  </si>
  <si>
    <t>n]vf Aojl:yt tyf cfly{s k|;f;g sfo{lalw cg'?k ;+rfng ug]{</t>
  </si>
  <si>
    <t>5kfO{ vr{</t>
  </si>
  <si>
    <t>cf}ift afx| C0f nufgL</t>
  </si>
  <si>
    <t>;do lgi7, kfb{lztf, k|ltjb , g}ltsjfg , pwdlzntf,hjfkmb]xLtf, cg'zf;g</t>
  </si>
  <si>
    <t>;ldlt, pk;ldlt tyf sd{rf/L dfkm{t la:tf/ cleofg ;+rfng ug]{ ,</t>
  </si>
  <si>
    <t xml:space="preserve">pkfWoIf </t>
  </si>
  <si>
    <t>jf:tlas 2080÷081</t>
  </si>
  <si>
    <r>
      <t>•</t>
    </r>
    <r>
      <rPr>
        <sz val="16"/>
        <color indexed="8"/>
        <rFont val="Preeti"/>
      </rPr>
      <t>sd{rf/Ln] Go'gtd ? !)))) z]o/ sfod u/fpg]</t>
    </r>
  </si>
  <si>
    <t>;lrj</t>
  </si>
  <si>
    <t>AolQmut art</t>
  </si>
  <si>
    <t>ljQLo cj:yf</t>
  </si>
  <si>
    <t>bfloTj tkm{ M</t>
  </si>
  <si>
    <t>qm.;+.</t>
  </si>
  <si>
    <r>
      <t>cf.j.079</t>
    </r>
    <r>
      <rPr>
        <b/>
        <sz val="14"/>
        <color indexed="8"/>
        <rFont val="Preeti"/>
      </rPr>
      <t>÷*)</t>
    </r>
    <r>
      <rPr>
        <b/>
        <sz val="14"/>
        <color indexed="8"/>
        <rFont val="Naresh"/>
      </rPr>
      <t xml:space="preserve"> oyf{y</t>
    </r>
  </si>
  <si>
    <t>cf.j.080÷81</t>
  </si>
  <si>
    <t>|</t>
  </si>
  <si>
    <t>z]o/ k"FhL</t>
  </si>
  <si>
    <t>v'$ sf]if lx;fj</t>
  </si>
  <si>
    <t xml:space="preserve">jrt lx;fj </t>
  </si>
  <si>
    <t xml:space="preserve">afXo C)f </t>
  </si>
  <si>
    <t>nfut /lxt rfn' bfloTj</t>
  </si>
  <si>
    <t xml:space="preserve">hDdf   </t>
  </si>
  <si>
    <t>;DklQ tkm{ M</t>
  </si>
  <si>
    <t xml:space="preserve">t/ntf </t>
  </si>
  <si>
    <t xml:space="preserve">nufgL lx;fj </t>
  </si>
  <si>
    <t>;b:odf C)f nufgL</t>
  </si>
  <si>
    <t>kfpg' kg]{ lx;fj</t>
  </si>
  <si>
    <t>cg'Tkfbs  ;DklQ</t>
  </si>
  <si>
    <t>hDdf M</t>
  </si>
  <si>
    <t>;+rfng vr{</t>
  </si>
  <si>
    <t>efvfgf#]sf] C)Ff</t>
  </si>
  <si>
    <r>
      <t>cf.j.080</t>
    </r>
    <r>
      <rPr>
        <b/>
        <sz val="14"/>
        <color indexed="8"/>
        <rFont val="Preeti"/>
      </rPr>
      <t>÷*!</t>
    </r>
    <r>
      <rPr>
        <b/>
        <sz val="14"/>
        <color indexed="8"/>
        <rFont val="Naresh"/>
      </rPr>
      <t xml:space="preserve"> oyf{y</t>
    </r>
  </si>
  <si>
    <t>cf.j.081÷82 k|:tflat</t>
  </si>
  <si>
    <r>
      <t>cg'dflgt 2080</t>
    </r>
    <r>
      <rPr>
        <b/>
        <u/>
        <sz val="9"/>
        <color indexed="8"/>
        <rFont val="Arial"/>
        <family val="2"/>
      </rPr>
      <t>∕81</t>
    </r>
  </si>
  <si>
    <t>rfn' gfkmf</t>
  </si>
  <si>
    <t>k|:tflat  081÷82</t>
  </si>
  <si>
    <t>bz} vr{</t>
  </si>
  <si>
    <t>080/081</t>
  </si>
  <si>
    <t>081/082</t>
  </si>
  <si>
    <t xml:space="preserve">;b:ox?nfO{ Aoj;flos C0f ;'dx hdflgdf ? ! Nfv%) xhf/ ;Dd nufgL ug]{ </t>
  </si>
  <si>
    <t>lth ldng sfo{qmd ;+Rffng ug]{</t>
  </si>
  <si>
    <t xml:space="preserve"> ;xsf/L lbj; sf] cj;/df ;xsf/L gfdf alQmtf]snf k|ltof]uLtf sfo{qmd ;+rfng ug]{ </t>
  </si>
  <si>
    <t xml:space="preserve">dlxnf lbj;sf] cj;/df 3/]n'lx;f la?bsf] sfo{qmd ug]{ </t>
  </si>
  <si>
    <t xml:space="preserve">cWog cjfn]s e|d0fdf ;xeflutf hgfpg] </t>
  </si>
  <si>
    <t xml:space="preserve">a}b]lz cWog cjnf]s e|d0f </t>
  </si>
  <si>
    <t>;+rfns ;ldlt / Aoj:yfks</t>
  </si>
  <si>
    <t>Aoj:yfks / ;xAoj:yfks</t>
  </si>
  <si>
    <t>#</t>
  </si>
  <si>
    <t>$</t>
  </si>
  <si>
    <t>;+:yfn] lalQo tyf u}|x| lalto ;]jfsf] dfWodjf6 ;b:ox?Sf] lhjg :t/ ;'wf/ ub}{ ;dfhdf ;dfgtf sfod u/fO{ ;b:ox?nfO{ s'zn g]Tt[Tj lasf; tyf g}ltsjfg agfpb} k|To]s ;b:ox?sf] lhjg :t/ u'0f:t/Lo agfpg]</t>
  </si>
  <si>
    <t xml:space="preserve">Aoj;flos kz'kfng tflnd ;+rfng ug]{ </t>
  </si>
  <si>
    <t xml:space="preserve">kz' ladf sfo{qmd ;+rfng ug]{ </t>
  </si>
  <si>
    <t xml:space="preserve">s[lif t/sf/L pTkfbg tflnd ;+rfn ug]{ </t>
  </si>
  <si>
    <t xml:space="preserve">Ps dlxnf Ifdtf lasf; tflnd ;+rfng ug]{ </t>
  </si>
  <si>
    <t>slxn]</t>
  </si>
  <si>
    <t xml:space="preserve">jif{ e/L </t>
  </si>
  <si>
    <t>c;f/</t>
  </si>
  <si>
    <t>&gt;fj0f</t>
  </si>
  <si>
    <t>cfjZostf cg';f/</t>
  </si>
  <si>
    <t>dl;/</t>
  </si>
  <si>
    <t>kf}if</t>
  </si>
  <si>
    <t>df3</t>
  </si>
  <si>
    <t>kmfNu'0f</t>
  </si>
  <si>
    <t>efb|</t>
  </si>
  <si>
    <t>r}q</t>
  </si>
  <si>
    <t>;w}e/L</t>
  </si>
  <si>
    <t>&gt;fj0f / df3</t>
  </si>
  <si>
    <t>lgoldt ;d'x jrt lx;fa</t>
  </si>
  <si>
    <t>nufgL af6 Aofh k|fKt</t>
  </si>
  <si>
    <t>;+/lIft k'lj lkmtf sf]if k|fKt</t>
  </si>
  <si>
    <t>hf]lvd sf]if lkmtf cfDbfgL</t>
  </si>
  <si>
    <t>vftf alGb cfDbfgL</t>
  </si>
  <si>
    <t>kf;a's cfDbfgL</t>
  </si>
  <si>
    <t>td;'s cfDfbgL</t>
  </si>
  <si>
    <t>z]o/ k|df0fkq k|ltlnlk cfDbfgL</t>
  </si>
  <si>
    <t>cGo cfDbfgL</t>
  </si>
  <si>
    <r>
      <rPr>
        <b/>
        <u/>
        <sz val="8"/>
        <color theme="1"/>
        <rFont val="FONTASY_HIMALI_TT"/>
        <family val="5"/>
      </rPr>
      <t>cf=j=080</t>
    </r>
    <r>
      <rPr>
        <b/>
        <u/>
        <sz val="10"/>
        <color indexed="8"/>
        <rFont val="Preeti"/>
      </rPr>
      <t>÷*!</t>
    </r>
    <r>
      <rPr>
        <b/>
        <u/>
        <sz val="10"/>
        <color indexed="8"/>
        <rFont val="FONTASY_HIMALI_TT"/>
        <family val="5"/>
      </rPr>
      <t xml:space="preserve"> sf] nIodf k|ult k|ltzt</t>
    </r>
  </si>
  <si>
    <t xml:space="preserve">ljw't kflg </t>
  </si>
  <si>
    <t>;+rf/ vr{</t>
  </si>
  <si>
    <t>OG6/g]6 z'Ns</t>
  </si>
  <si>
    <t>9'jfgL z'Ns</t>
  </si>
  <si>
    <t>b}lgs e|d0f vr{</t>
  </si>
  <si>
    <t>lalaw vr{</t>
  </si>
  <si>
    <t>e|d0f vr{</t>
  </si>
  <si>
    <t xml:space="preserve">;b:o sNof0f sf]if </t>
  </si>
  <si>
    <t>ejg lgdf0f{ sf]if vr{</t>
  </si>
  <si>
    <t xml:space="preserve">oftfoft </t>
  </si>
  <si>
    <t>Ogwg vr{</t>
  </si>
  <si>
    <t>k|qklqsf vr{</t>
  </si>
  <si>
    <t>shf{ ;'rgf s]Gb| z'Ns</t>
  </si>
  <si>
    <t>3/ef8f</t>
  </si>
  <si>
    <t>af:taLs )*)÷*!</t>
  </si>
  <si>
    <t>081/080</t>
  </si>
  <si>
    <t>aflif{s sfo{of]hgf @)*@÷)*#</t>
  </si>
  <si>
    <t>sNof)f sf]^ s[lif ;xsf/L ;+:yf ln.</t>
  </si>
  <si>
    <t>lzj/fh g.kf. Slkna:t'</t>
  </si>
  <si>
    <t xml:space="preserve">     v';L ;b:ox?sf] pTs[i6 ;xsf/L                                </t>
  </si>
  <si>
    <t>nIox? -slt ug]{ _+</t>
  </si>
  <si>
    <t>/rgf k'g,xl/snf s]=;L=,Aoj:yfks</t>
  </si>
  <si>
    <t>nIo != z]o/ ? !!,)),)))  a[l4 u/L ? ^^ nfv sfod ug]{ .</t>
  </si>
  <si>
    <t>lbns'df/L /f]Ssf du/</t>
  </si>
  <si>
    <t>nIo @= ;+:yfut k'FhL ? $,)),))) a[l4 u/L ? @$,*),))). sfod ug]{</t>
  </si>
  <si>
    <t>l;df 3lQdu/ ;x;lrj</t>
  </si>
  <si>
    <t>nIo #= art /sd ? %$,)),))) a[l4 u/L ? #@*(%))) sfod ug]{ .</t>
  </si>
  <si>
    <t>nIo %= afXo C0f ? %),)),))).)) a[l4÷sd u/L ? %),)),))).)) sfod ug]{</t>
  </si>
  <si>
    <t xml:space="preserve"> Aoj:yfks</t>
  </si>
  <si>
    <r>
      <t>/fli6</t>
    </r>
    <r>
      <rPr>
        <sz val="16"/>
        <color indexed="8"/>
        <rFont val="Preeti"/>
      </rPr>
      <t>«</t>
    </r>
    <r>
      <rPr>
        <shadow/>
        <sz val="16"/>
        <color indexed="8"/>
        <rFont val="Preeti"/>
      </rPr>
      <t>o ;xsf/L a}+s jf6  C0f lng]</t>
    </r>
  </si>
  <si>
    <t>;xfos</t>
  </si>
  <si>
    <t xml:space="preserve">q}dfl;s dfl;s ?kdf !)) hgfnfO{ ;b:o lzIff tflnd ;+rfng ug]{ </t>
  </si>
  <si>
    <t>gof ;b:ox?nfO{ ;b:o ePsf] ^ dlxgf leq tflnd ;+rfng ug]{</t>
  </si>
  <si>
    <t xml:space="preserve">;'l;nf lh=l;= </t>
  </si>
  <si>
    <t xml:space="preserve">;+rfns ;dllt n]vf ;ldlt / sd{rf/Lsf] Ifdtf lasf; tflnd ;+rfng ug]{ </t>
  </si>
  <si>
    <t xml:space="preserve">aflif{s pT;jsf] cj;/df  efG;f ;'wf/ sfo{qmd ug]{ </t>
  </si>
  <si>
    <t>c;f/ @@</t>
  </si>
  <si>
    <t xml:space="preserve">n]vfkl/If0f </t>
  </si>
  <si>
    <t xml:space="preserve"> ;fwf/0f ;ef c;f]h d;fGt leq ug]{</t>
  </si>
  <si>
    <t xml:space="preserve">n]vf ;'kl/j]If0f ;ldltn] k|ltj]bg k]z ug]{ </t>
  </si>
  <si>
    <t>q}dfl;s ?kdf</t>
  </si>
  <si>
    <t xml:space="preserve">;b:onfO{ lwQf]df ? * nfv ;Dd nufgL ug]{ </t>
  </si>
  <si>
    <t>cWoIf, z'l;nf lh=l;= / Aoj:yfks</t>
  </si>
  <si>
    <t xml:space="preserve">nIo $= nufgLdf /x]sf] C0f ? !!%,)),))) a[l4 u/L ? $,#),)),))) sfod ug]{ </t>
  </si>
  <si>
    <t>jf:tlas 2081÷082</t>
  </si>
  <si>
    <t>k|:tflat 082÷83</t>
  </si>
  <si>
    <r>
      <t>cf=j=081</t>
    </r>
    <r>
      <rPr>
        <b/>
        <u/>
        <sz val="10"/>
        <color indexed="8"/>
        <rFont val="Preeti"/>
      </rPr>
      <t>÷</t>
    </r>
    <r>
      <rPr>
        <b/>
        <u/>
        <sz val="10"/>
        <color indexed="8"/>
        <rFont val="FONTASY_HIMALI_TT"/>
        <family val="5"/>
      </rPr>
      <t>82 sf] nIodf k|ult k|ltzt</t>
    </r>
  </si>
  <si>
    <r>
      <t>cg'dflgt 2081</t>
    </r>
    <r>
      <rPr>
        <b/>
        <u/>
        <sz val="9"/>
        <color indexed="8"/>
        <rFont val="Arial"/>
        <family val="2"/>
      </rPr>
      <t>∕</t>
    </r>
    <r>
      <rPr>
        <b/>
        <u/>
        <sz val="9"/>
        <color indexed="8"/>
        <rFont val="Fontasy Himali"/>
        <family val="5"/>
      </rPr>
      <t>082</t>
    </r>
  </si>
  <si>
    <t xml:space="preserve">Aofh cfDbfgL </t>
  </si>
  <si>
    <t>a}+s cfDbfgL</t>
  </si>
  <si>
    <t>;fdfg lalqm</t>
  </si>
  <si>
    <t>lt/f] z'Ns</t>
  </si>
  <si>
    <t xml:space="preserve">ladf z'Ns </t>
  </si>
  <si>
    <t>law't rfh{</t>
  </si>
  <si>
    <t>s] jfO Pd kmfd vr{</t>
  </si>
  <si>
    <t>sfof{no ;fdfg v/Lb vr{</t>
  </si>
  <si>
    <t>lgjfrg vr{</t>
  </si>
  <si>
    <t>glas/0f vr{</t>
  </si>
  <si>
    <t>;fdfg lalqm cfDbfgL</t>
  </si>
  <si>
    <t xml:space="preserve"> cg'dflgt cfDbfgL vr{</t>
  </si>
  <si>
    <t>&gt;L =========================== ;xsf/L ;+:yf nL=</t>
  </si>
  <si>
    <t xml:space="preserve"> ============================================B3, n'lDagL, kb]|z</t>
  </si>
  <si>
    <t>nIo @= jf;nft÷;DklQ ?  %,@%,)),))) a[l4 u/L !%,#%,)),))) k'/\ofpg] .</t>
  </si>
  <si>
    <r>
      <t>nIo !=    @$)</t>
    </r>
    <r>
      <rPr>
        <sz val="18"/>
        <color indexed="8"/>
        <rFont val="Aakriti"/>
      </rPr>
      <t xml:space="preserve"> hgf ;b:o a[l4 u/L   %%$</t>
    </r>
    <r>
      <rPr>
        <b/>
        <i/>
        <sz val="18"/>
        <color indexed="8"/>
        <rFont val="Aakriti"/>
      </rPr>
      <t xml:space="preserve"> </t>
    </r>
    <r>
      <rPr>
        <sz val="18"/>
        <color indexed="8"/>
        <rFont val="Aakriti"/>
      </rPr>
      <t>;b:o k'/\ofpg] .</t>
    </r>
  </si>
  <si>
    <t xml:space="preserve"> ==================;xsf/L ;+:yf ln=</t>
  </si>
  <si>
    <t>C0f ;'/If0f Aoj:yf vr{</t>
  </si>
  <si>
    <r>
      <t>cf=j=081</t>
    </r>
    <r>
      <rPr>
        <b/>
        <u/>
        <sz val="10"/>
        <color indexed="8"/>
        <rFont val="Preeti"/>
      </rPr>
      <t>÷</t>
    </r>
    <r>
      <rPr>
        <b/>
        <u/>
        <sz val="12"/>
        <color indexed="8"/>
        <rFont val="Preeti"/>
      </rPr>
      <t>*@</t>
    </r>
    <r>
      <rPr>
        <b/>
        <u/>
        <sz val="10"/>
        <color indexed="8"/>
        <rFont val="FONTASY_HIMALI_TT"/>
        <family val="5"/>
      </rPr>
      <t xml:space="preserve"> sf] nIodf k|ult k|ltzt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</si>
</sst>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24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4"/>
      <color indexed="8"/>
      <name val="Preeti"/>
    </font>
    <font>
      <b/>
      <u/>
      <sz val="14"/>
      <color indexed="8"/>
      <name val="Preeti"/>
    </font>
    <font>
      <b/>
      <u/>
      <sz val="14"/>
      <color indexed="8"/>
      <name val="Calibri"/>
      <family val="2"/>
    </font>
    <font>
      <b/>
      <u/>
      <sz val="10"/>
      <color indexed="8"/>
      <name val="Times New Roman"/>
      <family val="1"/>
    </font>
    <font>
      <b/>
      <u/>
      <sz val="12"/>
      <color indexed="8"/>
      <name val="Times New Roman"/>
      <family val="1"/>
    </font>
    <font>
      <sz val="14"/>
      <color indexed="8"/>
      <name val="Calibri"/>
      <family val="2"/>
    </font>
    <font>
      <b/>
      <u/>
      <sz val="9"/>
      <color indexed="8"/>
      <name val="Arial"/>
      <family val="2"/>
    </font>
    <font>
      <sz val="11"/>
      <color indexed="8"/>
      <name val="Arial"/>
      <family val="2"/>
    </font>
    <font>
      <b/>
      <u/>
      <sz val="22"/>
      <name val="Preeti"/>
    </font>
    <font>
      <sz val="22"/>
      <name val="Arial"/>
      <family val="2"/>
    </font>
    <font>
      <sz val="22"/>
      <name val="Aakar"/>
    </font>
    <font>
      <b/>
      <sz val="22"/>
      <name val="Preeti"/>
    </font>
    <font>
      <sz val="22"/>
      <name val="Preeti"/>
    </font>
    <font>
      <b/>
      <sz val="22"/>
      <name val="Fontasy Himali"/>
      <family val="5"/>
    </font>
    <font>
      <i/>
      <sz val="22"/>
      <name val="Preeti"/>
    </font>
    <font>
      <b/>
      <sz val="22"/>
      <name val="Arial"/>
      <family val="2"/>
    </font>
    <font>
      <sz val="22"/>
      <name val="Fontasy Himali"/>
      <family val="5"/>
    </font>
    <font>
      <b/>
      <u/>
      <sz val="22"/>
      <name val="Fontasy Himali"/>
      <family val="5"/>
    </font>
    <font>
      <sz val="16"/>
      <name val="Arial"/>
      <family val="2"/>
    </font>
    <font>
      <b/>
      <sz val="16"/>
      <name val="Preeti"/>
    </font>
    <font>
      <b/>
      <sz val="14"/>
      <name val="Fontasy Himali"/>
      <family val="5"/>
    </font>
    <font>
      <b/>
      <sz val="16"/>
      <name val="Arial"/>
      <family val="2"/>
    </font>
    <font>
      <b/>
      <sz val="22"/>
      <name val="Palatino Linotype"/>
      <family val="1"/>
    </font>
    <font>
      <sz val="14"/>
      <name val="Fontasy Himali"/>
      <family val="5"/>
    </font>
    <font>
      <b/>
      <sz val="14"/>
      <name val="Preeti"/>
    </font>
    <font>
      <sz val="18"/>
      <name val="Preeti"/>
    </font>
    <font>
      <sz val="18"/>
      <name val="Arial"/>
      <family val="2"/>
    </font>
    <font>
      <b/>
      <sz val="18"/>
      <name val="Preeti"/>
    </font>
    <font>
      <sz val="12"/>
      <name val="Preeti"/>
    </font>
    <font>
      <sz val="10"/>
      <name val="FONTASY_HIMALI_TT"/>
      <family val="5"/>
    </font>
    <font>
      <sz val="10"/>
      <name val="Arial"/>
      <family val="2"/>
    </font>
    <font>
      <b/>
      <sz val="10"/>
      <name val="Arial"/>
      <family val="2"/>
    </font>
    <font>
      <sz val="10"/>
      <name val="Fontasy Himali"/>
      <family val="5"/>
    </font>
    <font>
      <b/>
      <sz val="16"/>
      <color indexed="10"/>
      <name val="Preeti"/>
    </font>
    <font>
      <b/>
      <sz val="16"/>
      <color indexed="10"/>
      <name val="Fontasy Himali"/>
      <family val="5"/>
    </font>
    <font>
      <sz val="10"/>
      <color indexed="10"/>
      <name val="Fontasy Himali"/>
      <family val="5"/>
    </font>
    <font>
      <sz val="10"/>
      <color indexed="10"/>
      <name val="Arial"/>
      <family val="2"/>
    </font>
    <font>
      <sz val="16"/>
      <color indexed="10"/>
      <name val="Preeti"/>
    </font>
    <font>
      <sz val="14"/>
      <color indexed="10"/>
      <name val="Fontasy Himali"/>
      <family val="5"/>
    </font>
    <font>
      <sz val="14"/>
      <color indexed="10"/>
      <name val="Preeti"/>
    </font>
    <font>
      <b/>
      <sz val="14"/>
      <color indexed="10"/>
      <name val="Preeti"/>
    </font>
    <font>
      <b/>
      <sz val="14"/>
      <color indexed="10"/>
      <name val="Fontasy Himali"/>
      <family val="5"/>
    </font>
    <font>
      <sz val="16"/>
      <name val="Preeti"/>
    </font>
    <font>
      <sz val="16"/>
      <color indexed="10"/>
      <name val="Fontasy Himali"/>
      <family val="5"/>
    </font>
    <font>
      <b/>
      <sz val="22"/>
      <name val="Naresh"/>
    </font>
    <font>
      <b/>
      <u/>
      <sz val="10"/>
      <color indexed="8"/>
      <name val="FONTASY_HIMALI_TT"/>
      <family val="5"/>
    </font>
    <font>
      <b/>
      <u/>
      <sz val="10"/>
      <color indexed="8"/>
      <name val="Preeti"/>
    </font>
    <font>
      <sz val="18"/>
      <color indexed="8"/>
      <name val="Aakriti"/>
    </font>
    <font>
      <b/>
      <i/>
      <sz val="18"/>
      <color indexed="8"/>
      <name val="Aakriti"/>
    </font>
    <font>
      <sz val="16"/>
      <color indexed="8"/>
      <name val="Preeti"/>
    </font>
    <font>
      <shadow/>
      <sz val="16"/>
      <color indexed="8"/>
      <name val="Preeti"/>
    </font>
    <font>
      <b/>
      <sz val="14"/>
      <color indexed="8"/>
      <name val="Preeti"/>
    </font>
    <font>
      <sz val="11"/>
      <color theme="1"/>
      <name val="Calibri"/>
      <family val="2"/>
      <scheme val="minor"/>
    </font>
    <font>
      <b/>
      <sz val="11"/>
      <color theme="1"/>
      <name val="FONTASY_HIMALI_TT"/>
      <family val="5"/>
    </font>
    <font>
      <b/>
      <u/>
      <sz val="9"/>
      <color theme="1"/>
      <name val="FONTASY_HIMALI_TT"/>
      <family val="5"/>
    </font>
    <font>
      <b/>
      <u/>
      <sz val="10"/>
      <color theme="1"/>
      <name val="FONTASY_HIMALI_TT"/>
      <family val="5"/>
    </font>
    <font>
      <sz val="14"/>
      <color theme="1"/>
      <name val="Preeti"/>
    </font>
    <font>
      <sz val="9"/>
      <color theme="1"/>
      <name val="Fontasy Himali"/>
      <family val="5"/>
    </font>
    <font>
      <b/>
      <u/>
      <sz val="14"/>
      <color theme="1"/>
      <name val="Preeti"/>
    </font>
    <font>
      <b/>
      <u val="singleAccounting"/>
      <sz val="9"/>
      <color theme="1"/>
      <name val="Fontasy Himali"/>
      <family val="5"/>
    </font>
    <font>
      <sz val="10"/>
      <color theme="1"/>
      <name val="Fontasy Himali"/>
      <family val="5"/>
    </font>
    <font>
      <sz val="11"/>
      <color theme="1"/>
      <name val="Preeti"/>
    </font>
    <font>
      <b/>
      <sz val="9"/>
      <color theme="1"/>
      <name val="Fontasy Himali"/>
      <family val="5"/>
    </font>
    <font>
      <sz val="8"/>
      <color theme="1"/>
      <name val="Fontasy Himali"/>
      <family val="5"/>
    </font>
    <font>
      <u/>
      <sz val="10"/>
      <color theme="1"/>
      <name val="Preeti"/>
    </font>
    <font>
      <u val="singleAccounting"/>
      <sz val="9"/>
      <color theme="1"/>
      <name val="Fontasy Himali"/>
      <family val="5"/>
    </font>
    <font>
      <sz val="13"/>
      <color theme="1"/>
      <name val="Preeti"/>
    </font>
    <font>
      <b/>
      <u val="singleAccounting"/>
      <sz val="11"/>
      <color theme="1"/>
      <name val="Fontasy Himali"/>
      <family val="5"/>
    </font>
    <font>
      <b/>
      <sz val="13"/>
      <color theme="1"/>
      <name val="Preeti"/>
    </font>
    <font>
      <b/>
      <sz val="10"/>
      <color theme="1"/>
      <name val="Preeti"/>
    </font>
    <font>
      <b/>
      <sz val="10"/>
      <color theme="1"/>
      <name val="Fontasy Himali"/>
      <family val="5"/>
    </font>
    <font>
      <b/>
      <sz val="14"/>
      <color theme="1"/>
      <name val="Preeti"/>
    </font>
    <font>
      <sz val="14"/>
      <color theme="1"/>
      <name val="Fontasy Himali"/>
      <family val="5"/>
    </font>
    <font>
      <sz val="12"/>
      <color theme="1"/>
      <name val="Preeti"/>
    </font>
    <font>
      <u/>
      <sz val="11"/>
      <color theme="1"/>
      <name val="Fontasy Himali"/>
      <family val="5"/>
    </font>
    <font>
      <sz val="10"/>
      <color theme="1"/>
      <name val="Preeti"/>
    </font>
    <font>
      <b/>
      <sz val="11"/>
      <color theme="1"/>
      <name val="Fontasy Himali"/>
      <family val="5"/>
    </font>
    <font>
      <b/>
      <u/>
      <sz val="11"/>
      <color theme="1"/>
      <name val="Fontasy Himali"/>
      <family val="5"/>
    </font>
    <font>
      <b/>
      <u val="singleAccounting"/>
      <sz val="10"/>
      <color theme="1"/>
      <name val="Fontasy Himali"/>
      <family val="5"/>
    </font>
    <font>
      <b/>
      <sz val="22"/>
      <color rgb="FF00B050"/>
      <name val="Arial"/>
      <family val="2"/>
    </font>
    <font>
      <b/>
      <sz val="22"/>
      <color rgb="FF00B050"/>
      <name val="Preeti"/>
    </font>
    <font>
      <b/>
      <sz val="22"/>
      <color rgb="FF00B050"/>
      <name val="Fontasy Himali"/>
      <family val="5"/>
    </font>
    <font>
      <b/>
      <sz val="22"/>
      <color rgb="FFFF0000"/>
      <name val="Fontasy Himali"/>
      <family val="5"/>
    </font>
    <font>
      <b/>
      <sz val="12"/>
      <color theme="1"/>
      <name val="Preeti"/>
    </font>
    <font>
      <sz val="11"/>
      <color theme="1"/>
      <name val="Fontasy Himali"/>
      <family val="5"/>
    </font>
    <font>
      <sz val="18"/>
      <color theme="1"/>
      <name val="Aakriti"/>
    </font>
    <font>
      <sz val="16"/>
      <color theme="1"/>
      <name val="Arial"/>
      <family val="2"/>
    </font>
    <font>
      <b/>
      <shadow/>
      <sz val="16"/>
      <color rgb="FF000000"/>
      <name val="Preeti"/>
    </font>
    <font>
      <sz val="16"/>
      <color theme="1"/>
      <name val="Preeti"/>
    </font>
    <font>
      <sz val="12"/>
      <color theme="1"/>
      <name val="Naresh"/>
    </font>
    <font>
      <sz val="11"/>
      <color theme="1"/>
      <name val="Naresh"/>
    </font>
    <font>
      <shadow/>
      <sz val="16"/>
      <color rgb="FF000000"/>
      <name val="Preeti"/>
    </font>
    <font>
      <sz val="18"/>
      <color theme="1"/>
      <name val="Calibri"/>
      <family val="2"/>
      <scheme val="minor"/>
    </font>
    <font>
      <sz val="36"/>
      <color theme="1"/>
      <name val="Aakriti"/>
    </font>
    <font>
      <sz val="26"/>
      <color theme="1"/>
      <name val="Aakriti"/>
    </font>
    <font>
      <b/>
      <sz val="12"/>
      <color theme="1"/>
      <name val="FONTASY_HIMALI_TT"/>
      <family val="5"/>
    </font>
    <font>
      <b/>
      <sz val="16"/>
      <color theme="1"/>
      <name val="Preeti"/>
    </font>
    <font>
      <b/>
      <sz val="16"/>
      <color theme="1"/>
      <name val="Calibri"/>
      <family val="2"/>
      <scheme val="minor"/>
    </font>
    <font>
      <b/>
      <sz val="14"/>
      <color theme="1"/>
      <name val="Fontasy Himali"/>
      <family val="5"/>
    </font>
    <font>
      <b/>
      <sz val="11"/>
      <color theme="1"/>
      <name val="Preeti"/>
    </font>
    <font>
      <u/>
      <sz val="13"/>
      <color theme="1"/>
      <name val="Preeti"/>
    </font>
    <font>
      <sz val="14"/>
      <color theme="1"/>
      <name val="Naresh"/>
    </font>
    <font>
      <b/>
      <sz val="16"/>
      <color rgb="FF00B050"/>
      <name val="Preeti"/>
    </font>
    <font>
      <b/>
      <u/>
      <sz val="9"/>
      <color indexed="8"/>
      <name val="Fontasy Himali"/>
      <family val="5"/>
    </font>
    <font>
      <b/>
      <sz val="20"/>
      <color indexed="8"/>
      <name val="Naresh"/>
    </font>
    <font>
      <b/>
      <sz val="20"/>
      <color theme="1"/>
      <name val="Naresh"/>
    </font>
    <font>
      <sz val="16"/>
      <color theme="1"/>
      <name val="Naresh"/>
    </font>
    <font>
      <b/>
      <sz val="18"/>
      <color theme="1"/>
      <name val="Naresh"/>
    </font>
    <font>
      <b/>
      <sz val="20"/>
      <color theme="1"/>
      <name val="Preeti"/>
    </font>
    <font>
      <b/>
      <u/>
      <sz val="16"/>
      <color theme="1"/>
      <name val="Naresh"/>
    </font>
    <font>
      <b/>
      <sz val="16"/>
      <color theme="1"/>
      <name val="Naresh"/>
    </font>
    <font>
      <b/>
      <sz val="14"/>
      <color indexed="8"/>
      <name val="Naresh"/>
    </font>
    <font>
      <sz val="16"/>
      <color theme="1"/>
      <name val="Calibri"/>
      <family val="2"/>
      <scheme val="minor"/>
    </font>
    <font>
      <sz val="24"/>
      <color theme="1"/>
      <name val="Naresh"/>
    </font>
    <font>
      <sz val="26"/>
      <color theme="1"/>
      <name val="Naresh"/>
    </font>
    <font>
      <sz val="28"/>
      <color theme="1"/>
      <name val="Naresh"/>
    </font>
    <font>
      <b/>
      <sz val="22"/>
      <color theme="1"/>
      <name val="Naresh"/>
    </font>
    <font>
      <b/>
      <sz val="24"/>
      <color theme="1"/>
      <name val="Naresh"/>
    </font>
    <font>
      <sz val="18"/>
      <color theme="1"/>
      <name val="Preeti"/>
    </font>
    <font>
      <sz val="22"/>
      <color theme="1"/>
      <name val="Aakriti"/>
    </font>
    <font>
      <b/>
      <u/>
      <sz val="8"/>
      <color theme="1"/>
      <name val="FONTASY_HIMALI_TT"/>
      <family val="5"/>
    </font>
    <font>
      <b/>
      <u/>
      <sz val="12"/>
      <color indexed="8"/>
      <name val="Preeti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43" fontId="32" fillId="0" borderId="0" applyFont="0" applyFill="0" applyBorder="0" applyAlignment="0" applyProtection="0"/>
  </cellStyleXfs>
  <cellXfs count="386">
    <xf numFmtId="0" fontId="0" fillId="0" borderId="0" xfId="0"/>
    <xf numFmtId="0" fontId="55" fillId="0" borderId="0" xfId="0" applyFont="1" applyAlignment="1">
      <alignment horizontal="justify"/>
    </xf>
    <xf numFmtId="0" fontId="56" fillId="0" borderId="1" xfId="0" applyFont="1" applyBorder="1" applyAlignment="1">
      <alignment horizontal="left" vertical="top"/>
    </xf>
    <xf numFmtId="0" fontId="56" fillId="0" borderId="1" xfId="0" applyFont="1" applyBorder="1" applyAlignment="1">
      <alignment horizontal="center" vertical="top" wrapText="1"/>
    </xf>
    <xf numFmtId="0" fontId="57" fillId="0" borderId="1" xfId="0" applyFont="1" applyBorder="1" applyAlignment="1">
      <alignment horizontal="center" vertical="top"/>
    </xf>
    <xf numFmtId="0" fontId="58" fillId="0" borderId="1" xfId="0" applyFont="1" applyBorder="1" applyAlignment="1">
      <alignment horizontal="justify"/>
    </xf>
    <xf numFmtId="43" fontId="59" fillId="0" borderId="1" xfId="1" applyFont="1" applyBorder="1" applyAlignment="1">
      <alignment horizontal="justify"/>
    </xf>
    <xf numFmtId="43" fontId="59" fillId="0" borderId="1" xfId="0" applyNumberFormat="1" applyFont="1" applyBorder="1" applyAlignment="1">
      <alignment horizontal="right" vertical="top" wrapText="1"/>
    </xf>
    <xf numFmtId="0" fontId="58" fillId="0" borderId="1" xfId="0" applyFont="1" applyBorder="1" applyAlignment="1">
      <alignment horizontal="center"/>
    </xf>
    <xf numFmtId="43" fontId="59" fillId="0" borderId="1" xfId="1" applyFont="1" applyBorder="1" applyAlignment="1">
      <alignment horizontal="center"/>
    </xf>
    <xf numFmtId="43" fontId="59" fillId="0" borderId="1" xfId="0" applyNumberFormat="1" applyFont="1" applyBorder="1" applyAlignment="1">
      <alignment horizontal="center" vertical="top" wrapText="1"/>
    </xf>
    <xf numFmtId="4" fontId="59" fillId="0" borderId="1" xfId="0" applyNumberFormat="1" applyFont="1" applyBorder="1" applyAlignment="1">
      <alignment horizontal="right" vertical="top" wrapText="1"/>
    </xf>
    <xf numFmtId="0" fontId="59" fillId="0" borderId="1" xfId="0" applyFont="1" applyBorder="1" applyAlignment="1">
      <alignment horizontal="right" vertical="top" wrapText="1"/>
    </xf>
    <xf numFmtId="0" fontId="60" fillId="0" borderId="1" xfId="0" applyFont="1" applyBorder="1" applyAlignment="1">
      <alignment horizontal="justify"/>
    </xf>
    <xf numFmtId="43" fontId="61" fillId="0" borderId="1" xfId="1" applyFont="1" applyBorder="1" applyAlignment="1">
      <alignment horizontal="right"/>
    </xf>
    <xf numFmtId="43" fontId="59" fillId="0" borderId="1" xfId="1" applyFont="1" applyBorder="1" applyAlignment="1">
      <alignment horizontal="right"/>
    </xf>
    <xf numFmtId="43" fontId="59" fillId="0" borderId="1" xfId="0" applyNumberFormat="1" applyFont="1" applyBorder="1" applyAlignment="1">
      <alignment horizontal="right" wrapText="1"/>
    </xf>
    <xf numFmtId="0" fontId="59" fillId="0" borderId="1" xfId="0" applyFont="1" applyBorder="1" applyAlignment="1">
      <alignment horizontal="right" wrapText="1"/>
    </xf>
    <xf numFmtId="4" fontId="59" fillId="0" borderId="1" xfId="0" applyNumberFormat="1" applyFont="1" applyBorder="1" applyAlignment="1">
      <alignment horizontal="right" wrapText="1"/>
    </xf>
    <xf numFmtId="43" fontId="62" fillId="0" borderId="1" xfId="1" applyFont="1" applyBorder="1" applyAlignment="1">
      <alignment horizontal="right"/>
    </xf>
    <xf numFmtId="0" fontId="57" fillId="0" borderId="1" xfId="0" applyFont="1" applyBorder="1" applyAlignment="1">
      <alignment horizontal="left" vertical="top"/>
    </xf>
    <xf numFmtId="0" fontId="58" fillId="0" borderId="1" xfId="0" applyFont="1" applyBorder="1" applyAlignment="1">
      <alignment horizontal="right"/>
    </xf>
    <xf numFmtId="0" fontId="55" fillId="0" borderId="0" xfId="0" applyFont="1" applyAlignment="1">
      <alignment horizontal="right"/>
    </xf>
    <xf numFmtId="0" fontId="57" fillId="0" borderId="2" xfId="0" applyFont="1" applyBorder="1"/>
    <xf numFmtId="43" fontId="59" fillId="0" borderId="1" xfId="0" applyNumberFormat="1" applyFont="1" applyBorder="1" applyAlignment="1">
      <alignment horizontal="left" vertical="center" wrapText="1"/>
    </xf>
    <xf numFmtId="43" fontId="59" fillId="0" borderId="1" xfId="0" applyNumberFormat="1" applyFont="1" applyBorder="1" applyAlignment="1">
      <alignment horizontal="center" vertical="center" wrapText="1"/>
    </xf>
    <xf numFmtId="43" fontId="59" fillId="0" borderId="1" xfId="1" applyFont="1" applyBorder="1" applyAlignment="1">
      <alignment horizontal="center" vertical="center"/>
    </xf>
    <xf numFmtId="43" fontId="59" fillId="0" borderId="1" xfId="1" applyFont="1" applyBorder="1" applyAlignment="1">
      <alignment horizontal="right" vertical="center"/>
    </xf>
    <xf numFmtId="43" fontId="61" fillId="0" borderId="1" xfId="0" applyNumberFormat="1" applyFont="1" applyBorder="1" applyAlignment="1">
      <alignment horizontal="center" vertical="center" wrapText="1"/>
    </xf>
    <xf numFmtId="43" fontId="0" fillId="0" borderId="0" xfId="0" applyNumberFormat="1"/>
    <xf numFmtId="0" fontId="58" fillId="0" borderId="1" xfId="0" applyFont="1" applyBorder="1" applyAlignment="1">
      <alignment horizontal="left"/>
    </xf>
    <xf numFmtId="43" fontId="63" fillId="2" borderId="0" xfId="0" applyNumberFormat="1" applyFont="1" applyFill="1"/>
    <xf numFmtId="0" fontId="0" fillId="2" borderId="0" xfId="0" applyFill="1"/>
    <xf numFmtId="43" fontId="64" fillId="0" borderId="1" xfId="1" applyFont="1" applyBorder="1" applyAlignment="1">
      <alignment horizontal="center" vertical="center"/>
    </xf>
    <xf numFmtId="43" fontId="65" fillId="0" borderId="1" xfId="1" applyFont="1" applyBorder="1" applyAlignment="1">
      <alignment horizontal="justify"/>
    </xf>
    <xf numFmtId="43" fontId="65" fillId="0" borderId="1" xfId="0" applyNumberFormat="1" applyFont="1" applyBorder="1" applyAlignment="1">
      <alignment horizontal="justify" vertical="top" wrapText="1"/>
    </xf>
    <xf numFmtId="0" fontId="66" fillId="3" borderId="1" xfId="0" applyFont="1" applyFill="1" applyBorder="1" applyAlignment="1">
      <alignment horizontal="justify"/>
    </xf>
    <xf numFmtId="43" fontId="67" fillId="0" borderId="1" xfId="1" applyFont="1" applyBorder="1" applyAlignment="1">
      <alignment horizontal="right"/>
    </xf>
    <xf numFmtId="0" fontId="68" fillId="0" borderId="1" xfId="0" applyFont="1" applyBorder="1"/>
    <xf numFmtId="43" fontId="64" fillId="4" borderId="3" xfId="0" applyNumberFormat="1" applyFont="1" applyFill="1" applyBorder="1" applyAlignment="1">
      <alignment horizontal="right"/>
    </xf>
    <xf numFmtId="43" fontId="64" fillId="4" borderId="1" xfId="0" applyNumberFormat="1" applyFont="1" applyFill="1" applyBorder="1" applyAlignment="1">
      <alignment horizontal="justify" vertical="top" wrapText="1"/>
    </xf>
    <xf numFmtId="43" fontId="61" fillId="5" borderId="1" xfId="1" applyFont="1" applyFill="1" applyBorder="1" applyAlignment="1">
      <alignment horizontal="justify"/>
    </xf>
    <xf numFmtId="43" fontId="61" fillId="5" borderId="1" xfId="0" applyNumberFormat="1" applyFont="1" applyFill="1" applyBorder="1" applyAlignment="1">
      <alignment horizontal="justify" vertical="top" wrapText="1"/>
    </xf>
    <xf numFmtId="43" fontId="59" fillId="4" borderId="1" xfId="1" applyFont="1" applyFill="1" applyBorder="1" applyAlignment="1">
      <alignment horizontal="justify"/>
    </xf>
    <xf numFmtId="43" fontId="69" fillId="3" borderId="1" xfId="1" applyFont="1" applyFill="1" applyBorder="1" applyAlignment="1">
      <alignment horizontal="center" vertical="center"/>
    </xf>
    <xf numFmtId="0" fontId="58" fillId="0" borderId="0" xfId="0" applyFont="1"/>
    <xf numFmtId="0" fontId="58" fillId="0" borderId="1" xfId="0" applyFont="1" applyBorder="1"/>
    <xf numFmtId="0" fontId="59" fillId="0" borderId="1" xfId="0" applyFont="1" applyBorder="1"/>
    <xf numFmtId="0" fontId="59" fillId="0" borderId="1" xfId="0" applyFont="1" applyBorder="1" applyAlignment="1">
      <alignment horizontal="center"/>
    </xf>
    <xf numFmtId="0" fontId="58" fillId="6" borderId="1" xfId="0" applyFont="1" applyFill="1" applyBorder="1"/>
    <xf numFmtId="0" fontId="62" fillId="0" borderId="1" xfId="0" applyFont="1" applyBorder="1"/>
    <xf numFmtId="2" fontId="58" fillId="0" borderId="1" xfId="0" applyNumberFormat="1" applyFont="1" applyBorder="1" applyAlignment="1">
      <alignment horizontal="center" vertical="center"/>
    </xf>
    <xf numFmtId="0" fontId="70" fillId="7" borderId="3" xfId="0" applyFont="1" applyFill="1" applyBorder="1" applyAlignment="1">
      <alignment horizontal="center"/>
    </xf>
    <xf numFmtId="2" fontId="59" fillId="0" borderId="1" xfId="0" applyNumberFormat="1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71" fillId="3" borderId="1" xfId="0" applyFont="1" applyFill="1" applyBorder="1" applyAlignment="1">
      <alignment horizontal="center" vertical="center" wrapText="1"/>
    </xf>
    <xf numFmtId="0" fontId="71" fillId="3" borderId="1" xfId="0" applyFont="1" applyFill="1" applyBorder="1" applyAlignment="1">
      <alignment horizontal="center"/>
    </xf>
    <xf numFmtId="2" fontId="59" fillId="8" borderId="1" xfId="0" applyNumberFormat="1" applyFont="1" applyFill="1" applyBorder="1" applyAlignment="1">
      <alignment horizontal="center" vertical="center"/>
    </xf>
    <xf numFmtId="2" fontId="72" fillId="7" borderId="3" xfId="0" applyNumberFormat="1" applyFont="1" applyFill="1" applyBorder="1" applyAlignment="1">
      <alignment horizontal="center"/>
    </xf>
    <xf numFmtId="2" fontId="72" fillId="8" borderId="3" xfId="0" applyNumberFormat="1" applyFont="1" applyFill="1" applyBorder="1" applyAlignment="1">
      <alignment horizontal="center"/>
    </xf>
    <xf numFmtId="0" fontId="71" fillId="3" borderId="1" xfId="0" applyFont="1" applyFill="1" applyBorder="1" applyAlignment="1">
      <alignment horizontal="center" wrapText="1"/>
    </xf>
    <xf numFmtId="43" fontId="59" fillId="9" borderId="1" xfId="1" applyFont="1" applyFill="1" applyBorder="1" applyAlignment="1">
      <alignment horizontal="right"/>
    </xf>
    <xf numFmtId="4" fontId="59" fillId="9" borderId="1" xfId="0" applyNumberFormat="1" applyFont="1" applyFill="1" applyBorder="1" applyAlignment="1">
      <alignment horizontal="right" wrapText="1"/>
    </xf>
    <xf numFmtId="0" fontId="73" fillId="9" borderId="1" xfId="0" applyFont="1" applyFill="1" applyBorder="1" applyAlignment="1">
      <alignment horizontal="justify"/>
    </xf>
    <xf numFmtId="43" fontId="64" fillId="9" borderId="1" xfId="1" applyFont="1" applyFill="1" applyBorder="1" applyAlignment="1">
      <alignment horizontal="right"/>
    </xf>
    <xf numFmtId="0" fontId="58" fillId="7" borderId="2" xfId="0" applyFont="1" applyFill="1" applyBorder="1" applyAlignment="1">
      <alignment horizontal="justify"/>
    </xf>
    <xf numFmtId="43" fontId="59" fillId="7" borderId="2" xfId="1" applyFont="1" applyFill="1" applyBorder="1" applyAlignment="1">
      <alignment horizontal="right"/>
    </xf>
    <xf numFmtId="0" fontId="58" fillId="0" borderId="4" xfId="0" applyFont="1" applyBorder="1" applyAlignment="1">
      <alignment horizontal="justify"/>
    </xf>
    <xf numFmtId="43" fontId="59" fillId="0" borderId="4" xfId="1" applyFont="1" applyBorder="1" applyAlignment="1">
      <alignment horizontal="right"/>
    </xf>
    <xf numFmtId="4" fontId="59" fillId="0" borderId="4" xfId="0" applyNumberFormat="1" applyFont="1" applyBorder="1" applyAlignment="1">
      <alignment horizontal="right" wrapText="1"/>
    </xf>
    <xf numFmtId="0" fontId="73" fillId="9" borderId="5" xfId="0" applyFont="1" applyFill="1" applyBorder="1" applyAlignment="1">
      <alignment horizontal="justify"/>
    </xf>
    <xf numFmtId="43" fontId="64" fillId="9" borderId="6" xfId="1" applyFont="1" applyFill="1" applyBorder="1" applyAlignment="1">
      <alignment horizontal="right"/>
    </xf>
    <xf numFmtId="4" fontId="64" fillId="9" borderId="6" xfId="0" applyNumberFormat="1" applyFont="1" applyFill="1" applyBorder="1" applyAlignment="1">
      <alignment horizontal="right" wrapText="1"/>
    </xf>
    <xf numFmtId="0" fontId="71" fillId="3" borderId="1" xfId="0" applyFont="1" applyFill="1" applyBorder="1" applyAlignment="1">
      <alignment horizontal="center" vertical="center"/>
    </xf>
    <xf numFmtId="0" fontId="58" fillId="0" borderId="0" xfId="0" applyFont="1" applyAlignment="1">
      <alignment wrapText="1"/>
    </xf>
    <xf numFmtId="0" fontId="74" fillId="0" borderId="0" xfId="0" applyFont="1"/>
    <xf numFmtId="2" fontId="62" fillId="0" borderId="1" xfId="0" applyNumberFormat="1" applyFont="1" applyBorder="1"/>
    <xf numFmtId="2" fontId="59" fillId="0" borderId="1" xfId="0" applyNumberFormat="1" applyFont="1" applyBorder="1"/>
    <xf numFmtId="2" fontId="59" fillId="8" borderId="1" xfId="0" applyNumberFormat="1" applyFont="1" applyFill="1" applyBorder="1" applyAlignment="1">
      <alignment vertical="center"/>
    </xf>
    <xf numFmtId="0" fontId="58" fillId="7" borderId="1" xfId="0" applyFont="1" applyFill="1" applyBorder="1" applyAlignment="1">
      <alignment horizontal="center" vertical="center"/>
    </xf>
    <xf numFmtId="2" fontId="59" fillId="8" borderId="1" xfId="0" applyNumberFormat="1" applyFont="1" applyFill="1" applyBorder="1"/>
    <xf numFmtId="0" fontId="75" fillId="8" borderId="1" xfId="0" applyFont="1" applyFill="1" applyBorder="1" applyAlignment="1">
      <alignment vertical="center"/>
    </xf>
    <xf numFmtId="0" fontId="59" fillId="6" borderId="1" xfId="0" applyFont="1" applyFill="1" applyBorder="1"/>
    <xf numFmtId="0" fontId="59" fillId="7" borderId="1" xfId="0" applyFont="1" applyFill="1" applyBorder="1"/>
    <xf numFmtId="0" fontId="75" fillId="8" borderId="1" xfId="0" applyFont="1" applyFill="1" applyBorder="1" applyAlignment="1">
      <alignment horizontal="center" vertical="center" wrapText="1"/>
    </xf>
    <xf numFmtId="4" fontId="76" fillId="7" borderId="2" xfId="0" applyNumberFormat="1" applyFont="1" applyFill="1" applyBorder="1" applyAlignment="1">
      <alignment horizontal="center" vertical="center" wrapText="1"/>
    </xf>
    <xf numFmtId="43" fontId="64" fillId="9" borderId="1" xfId="0" applyNumberFormat="1" applyFont="1" applyFill="1" applyBorder="1" applyAlignment="1">
      <alignment horizontal="right" wrapText="1"/>
    </xf>
    <xf numFmtId="0" fontId="58" fillId="10" borderId="1" xfId="0" applyFont="1" applyFill="1" applyBorder="1"/>
    <xf numFmtId="43" fontId="77" fillId="10" borderId="1" xfId="0" applyNumberFormat="1" applyFont="1" applyFill="1" applyBorder="1"/>
    <xf numFmtId="43" fontId="62" fillId="10" borderId="1" xfId="0" applyNumberFormat="1" applyFont="1" applyFill="1" applyBorder="1"/>
    <xf numFmtId="43" fontId="78" fillId="7" borderId="1" xfId="1" applyFont="1" applyFill="1" applyBorder="1" applyAlignment="1">
      <alignment horizontal="center" vertical="center"/>
    </xf>
    <xf numFmtId="4" fontId="79" fillId="7" borderId="1" xfId="0" applyNumberFormat="1" applyFont="1" applyFill="1" applyBorder="1" applyAlignment="1">
      <alignment horizontal="center" vertical="center" wrapText="1"/>
    </xf>
    <xf numFmtId="0" fontId="73" fillId="7" borderId="1" xfId="0" applyFont="1" applyFill="1" applyBorder="1" applyAlignment="1">
      <alignment horizontal="left" wrapText="1"/>
    </xf>
    <xf numFmtId="2" fontId="59" fillId="0" borderId="0" xfId="0" applyNumberFormat="1" applyFont="1" applyAlignment="1">
      <alignment horizontal="center" vertical="center"/>
    </xf>
    <xf numFmtId="0" fontId="62" fillId="0" borderId="0" xfId="0" applyFont="1"/>
    <xf numFmtId="2" fontId="59" fillId="0" borderId="0" xfId="0" applyNumberFormat="1" applyFont="1"/>
    <xf numFmtId="0" fontId="62" fillId="0" borderId="0" xfId="0" applyFont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58" fillId="10" borderId="1" xfId="0" applyFont="1" applyFill="1" applyBorder="1" applyAlignment="1">
      <alignment horizontal="center" vertical="center"/>
    </xf>
    <xf numFmtId="0" fontId="58" fillId="10" borderId="1" xfId="0" applyFont="1" applyFill="1" applyBorder="1" applyAlignment="1">
      <alignment horizontal="center" vertical="center" wrapText="1"/>
    </xf>
    <xf numFmtId="0" fontId="62" fillId="10" borderId="1" xfId="0" applyFont="1" applyFill="1" applyBorder="1" applyAlignment="1">
      <alignment horizontal="center" vertical="center"/>
    </xf>
    <xf numFmtId="2" fontId="62" fillId="0" borderId="1" xfId="0" applyNumberFormat="1" applyFont="1" applyBorder="1" applyAlignment="1">
      <alignment horizontal="center" vertical="center"/>
    </xf>
    <xf numFmtId="2" fontId="72" fillId="7" borderId="1" xfId="0" applyNumberFormat="1" applyFont="1" applyFill="1" applyBorder="1" applyAlignment="1">
      <alignment horizontal="center" vertical="center"/>
    </xf>
    <xf numFmtId="2" fontId="62" fillId="7" borderId="1" xfId="0" applyNumberFormat="1" applyFont="1" applyFill="1" applyBorder="1"/>
    <xf numFmtId="0" fontId="62" fillId="11" borderId="1" xfId="0" applyFont="1" applyFill="1" applyBorder="1"/>
    <xf numFmtId="0" fontId="73" fillId="12" borderId="1" xfId="0" applyFont="1" applyFill="1" applyBorder="1" applyAlignment="1">
      <alignment horizontal="center" vertical="center"/>
    </xf>
    <xf numFmtId="0" fontId="73" fillId="12" borderId="1" xfId="0" applyFont="1" applyFill="1" applyBorder="1" applyAlignment="1">
      <alignment horizontal="left" wrapText="1"/>
    </xf>
    <xf numFmtId="43" fontId="78" fillId="12" borderId="1" xfId="1" applyFont="1" applyFill="1" applyBorder="1" applyAlignment="1">
      <alignment horizontal="center" vertical="center"/>
    </xf>
    <xf numFmtId="4" fontId="79" fillId="12" borderId="1" xfId="0" applyNumberFormat="1" applyFont="1" applyFill="1" applyBorder="1" applyAlignment="1">
      <alignment horizontal="center" vertical="center" wrapText="1"/>
    </xf>
    <xf numFmtId="0" fontId="60" fillId="3" borderId="1" xfId="0" applyFont="1" applyFill="1" applyBorder="1" applyAlignment="1">
      <alignment horizontal="justify"/>
    </xf>
    <xf numFmtId="43" fontId="80" fillId="3" borderId="1" xfId="1" applyFont="1" applyFill="1" applyBorder="1" applyAlignment="1">
      <alignment horizontal="right"/>
    </xf>
    <xf numFmtId="43" fontId="59" fillId="0" borderId="1" xfId="0" applyNumberFormat="1" applyFont="1" applyBorder="1" applyAlignment="1">
      <alignment horizontal="center" vertical="center"/>
    </xf>
    <xf numFmtId="43" fontId="59" fillId="0" borderId="1" xfId="0" applyNumberFormat="1" applyFont="1" applyBorder="1"/>
    <xf numFmtId="0" fontId="58" fillId="2" borderId="1" xfId="0" applyFont="1" applyFill="1" applyBorder="1"/>
    <xf numFmtId="0" fontId="64" fillId="3" borderId="7" xfId="0" applyFont="1" applyFill="1" applyBorder="1" applyAlignment="1">
      <alignment horizontal="center"/>
    </xf>
    <xf numFmtId="0" fontId="64" fillId="3" borderId="3" xfId="0" applyFont="1" applyFill="1" applyBorder="1" applyAlignment="1">
      <alignment horizontal="center"/>
    </xf>
    <xf numFmtId="1" fontId="59" fillId="0" borderId="1" xfId="0" applyNumberFormat="1" applyFont="1" applyBorder="1" applyAlignment="1">
      <alignment horizontal="center" vertical="center"/>
    </xf>
    <xf numFmtId="0" fontId="72" fillId="12" borderId="1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1" fillId="0" borderId="0" xfId="0" applyFont="1"/>
    <xf numFmtId="0" fontId="1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8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8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83" fillId="0" borderId="1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center"/>
    </xf>
    <xf numFmtId="0" fontId="10" fillId="7" borderId="1" xfId="0" applyFont="1" applyFill="1" applyBorder="1" applyAlignment="1">
      <alignment horizontal="left"/>
    </xf>
    <xf numFmtId="0" fontId="8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9" fillId="0" borderId="7" xfId="0" applyFont="1" applyBorder="1" applyAlignment="1">
      <alignment horizontal="center" vertical="top" wrapText="1"/>
    </xf>
    <xf numFmtId="0" fontId="83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20" fillId="0" borderId="0" xfId="0" applyFont="1"/>
    <xf numFmtId="0" fontId="21" fillId="0" borderId="7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1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29" fillId="0" borderId="1" xfId="0" applyFont="1" applyBorder="1"/>
    <xf numFmtId="0" fontId="29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2" fillId="0" borderId="1" xfId="0" applyFont="1" applyBorder="1"/>
    <xf numFmtId="0" fontId="0" fillId="0" borderId="1" xfId="0" applyBorder="1"/>
    <xf numFmtId="0" fontId="33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26" fillId="0" borderId="0" xfId="0" applyFont="1"/>
    <xf numFmtId="43" fontId="22" fillId="0" borderId="0" xfId="0" applyNumberFormat="1" applyFont="1" applyAlignment="1">
      <alignment horizontal="center"/>
    </xf>
    <xf numFmtId="0" fontId="34" fillId="0" borderId="0" xfId="0" applyFont="1"/>
    <xf numFmtId="0" fontId="35" fillId="0" borderId="0" xfId="0" applyFont="1"/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43" fontId="36" fillId="0" borderId="0" xfId="0" applyNumberFormat="1" applyFont="1" applyAlignment="1">
      <alignment horizontal="center"/>
    </xf>
    <xf numFmtId="0" fontId="37" fillId="0" borderId="0" xfId="0" applyFont="1"/>
    <xf numFmtId="0" fontId="35" fillId="0" borderId="1" xfId="0" applyFont="1" applyBorder="1" applyAlignment="1">
      <alignment horizontal="center"/>
    </xf>
    <xf numFmtId="43" fontId="35" fillId="0" borderId="1" xfId="0" applyNumberFormat="1" applyFont="1" applyBorder="1" applyAlignment="1">
      <alignment horizontal="center"/>
    </xf>
    <xf numFmtId="0" fontId="38" fillId="0" borderId="0" xfId="0" applyFont="1"/>
    <xf numFmtId="0" fontId="39" fillId="0" borderId="1" xfId="0" applyFont="1" applyBorder="1"/>
    <xf numFmtId="9" fontId="40" fillId="0" borderId="1" xfId="0" applyNumberFormat="1" applyFont="1" applyBorder="1"/>
    <xf numFmtId="164" fontId="40" fillId="0" borderId="1" xfId="2" applyNumberFormat="1" applyFont="1" applyFill="1" applyBorder="1"/>
    <xf numFmtId="164" fontId="38" fillId="0" borderId="0" xfId="0" applyNumberFormat="1" applyFont="1"/>
    <xf numFmtId="0" fontId="41" fillId="0" borderId="1" xfId="0" applyFont="1" applyBorder="1"/>
    <xf numFmtId="0" fontId="42" fillId="0" borderId="1" xfId="0" applyFont="1" applyBorder="1" applyAlignment="1">
      <alignment horizontal="center"/>
    </xf>
    <xf numFmtId="43" fontId="43" fillId="0" borderId="1" xfId="2" applyFont="1" applyFill="1" applyBorder="1" applyAlignment="1">
      <alignment horizontal="center"/>
    </xf>
    <xf numFmtId="0" fontId="21" fillId="0" borderId="0" xfId="0" applyFont="1"/>
    <xf numFmtId="0" fontId="44" fillId="0" borderId="1" xfId="0" applyFont="1" applyBorder="1"/>
    <xf numFmtId="164" fontId="45" fillId="0" borderId="1" xfId="2" applyNumberFormat="1" applyFont="1" applyFill="1" applyBorder="1"/>
    <xf numFmtId="43" fontId="36" fillId="0" borderId="1" xfId="2" applyFont="1" applyFill="1" applyBorder="1" applyAlignment="1">
      <alignment horizontal="center"/>
    </xf>
    <xf numFmtId="0" fontId="85" fillId="0" borderId="0" xfId="0" applyFont="1"/>
    <xf numFmtId="0" fontId="29" fillId="0" borderId="7" xfId="0" applyFont="1" applyBorder="1"/>
    <xf numFmtId="0" fontId="57" fillId="0" borderId="1" xfId="0" applyFont="1" applyBorder="1" applyAlignment="1">
      <alignment horizontal="center" vertical="top" wrapText="1"/>
    </xf>
    <xf numFmtId="43" fontId="86" fillId="0" borderId="1" xfId="1" applyFont="1" applyBorder="1" applyAlignment="1">
      <alignment horizontal="justify"/>
    </xf>
    <xf numFmtId="43" fontId="86" fillId="0" borderId="1" xfId="0" applyNumberFormat="1" applyFont="1" applyBorder="1" applyAlignment="1">
      <alignment horizontal="justify" vertical="top" wrapText="1"/>
    </xf>
    <xf numFmtId="0" fontId="87" fillId="0" borderId="0" xfId="0" applyFont="1"/>
    <xf numFmtId="0" fontId="87" fillId="0" borderId="9" xfId="0" applyFont="1" applyBorder="1"/>
    <xf numFmtId="0" fontId="87" fillId="0" borderId="10" xfId="0" applyFont="1" applyBorder="1" applyAlignment="1">
      <alignment wrapText="1"/>
    </xf>
    <xf numFmtId="0" fontId="87" fillId="0" borderId="11" xfId="0" applyFont="1" applyBorder="1" applyAlignment="1">
      <alignment wrapText="1"/>
    </xf>
    <xf numFmtId="0" fontId="87" fillId="0" borderId="5" xfId="0" applyFont="1" applyBorder="1"/>
    <xf numFmtId="0" fontId="87" fillId="0" borderId="12" xfId="0" applyFont="1" applyBorder="1"/>
    <xf numFmtId="0" fontId="88" fillId="0" borderId="1" xfId="0" applyFont="1" applyBorder="1" applyAlignment="1">
      <alignment horizontal="left" vertical="center" wrapText="1" readingOrder="1"/>
    </xf>
    <xf numFmtId="0" fontId="87" fillId="0" borderId="4" xfId="0" applyFont="1" applyBorder="1"/>
    <xf numFmtId="0" fontId="87" fillId="0" borderId="1" xfId="0" applyFont="1" applyBorder="1"/>
    <xf numFmtId="0" fontId="88" fillId="0" borderId="13" xfId="0" applyFont="1" applyBorder="1" applyAlignment="1">
      <alignment horizontal="left" vertical="center" wrapText="1" readingOrder="1"/>
    </xf>
    <xf numFmtId="0" fontId="87" fillId="0" borderId="13" xfId="0" applyFont="1" applyBorder="1"/>
    <xf numFmtId="0" fontId="88" fillId="0" borderId="14" xfId="0" applyFont="1" applyBorder="1" applyAlignment="1">
      <alignment horizontal="left" vertical="center" wrapText="1" readingOrder="1"/>
    </xf>
    <xf numFmtId="0" fontId="88" fillId="0" borderId="15" xfId="0" applyFont="1" applyBorder="1" applyAlignment="1">
      <alignment horizontal="left" vertical="center" wrapText="1" readingOrder="1"/>
    </xf>
    <xf numFmtId="0" fontId="88" fillId="0" borderId="1" xfId="0" applyFont="1" applyBorder="1" applyAlignment="1">
      <alignment vertical="top" wrapText="1" readingOrder="1"/>
    </xf>
    <xf numFmtId="0" fontId="88" fillId="0" borderId="13" xfId="0" applyFont="1" applyBorder="1" applyAlignment="1">
      <alignment vertical="top" wrapText="1" readingOrder="1"/>
    </xf>
    <xf numFmtId="0" fontId="88" fillId="0" borderId="16" xfId="0" applyFont="1" applyBorder="1" applyAlignment="1">
      <alignment vertical="top" wrapText="1" readingOrder="1"/>
    </xf>
    <xf numFmtId="0" fontId="88" fillId="0" borderId="17" xfId="0" applyFont="1" applyBorder="1" applyAlignment="1">
      <alignment vertical="top" wrapText="1" readingOrder="1"/>
    </xf>
    <xf numFmtId="0" fontId="88" fillId="0" borderId="0" xfId="0" applyFont="1" applyAlignment="1">
      <alignment vertical="top" readingOrder="1"/>
    </xf>
    <xf numFmtId="0" fontId="88" fillId="0" borderId="17" xfId="0" applyFont="1" applyBorder="1" applyAlignment="1">
      <alignment vertical="top" readingOrder="1"/>
    </xf>
    <xf numFmtId="0" fontId="87" fillId="0" borderId="18" xfId="0" applyFont="1" applyBorder="1" applyAlignment="1">
      <alignment wrapText="1"/>
    </xf>
    <xf numFmtId="0" fontId="87" fillId="0" borderId="19" xfId="0" applyFont="1" applyBorder="1" applyAlignment="1">
      <alignment wrapText="1"/>
    </xf>
    <xf numFmtId="0" fontId="87" fillId="0" borderId="0" xfId="0" applyFont="1" applyAlignment="1">
      <alignment wrapText="1"/>
    </xf>
    <xf numFmtId="0" fontId="87" fillId="0" borderId="0" xfId="0" applyFont="1" applyAlignment="1">
      <alignment horizontal="center"/>
    </xf>
    <xf numFmtId="0" fontId="90" fillId="0" borderId="1" xfId="0" applyFont="1" applyBorder="1" applyAlignment="1">
      <alignment vertical="top" wrapText="1" readingOrder="1"/>
    </xf>
    <xf numFmtId="0" fontId="87" fillId="0" borderId="2" xfId="0" applyFont="1" applyBorder="1"/>
    <xf numFmtId="0" fontId="87" fillId="0" borderId="1" xfId="0" applyFont="1" applyBorder="1" applyAlignment="1">
      <alignment wrapText="1"/>
    </xf>
    <xf numFmtId="43" fontId="64" fillId="0" borderId="1" xfId="1" applyFont="1" applyBorder="1" applyAlignment="1">
      <alignment horizontal="justify"/>
    </xf>
    <xf numFmtId="4" fontId="64" fillId="0" borderId="1" xfId="0" applyNumberFormat="1" applyFont="1" applyBorder="1" applyAlignment="1">
      <alignment horizontal="right" vertical="top" wrapText="1"/>
    </xf>
    <xf numFmtId="0" fontId="91" fillId="0" borderId="0" xfId="0" applyFont="1" applyAlignment="1">
      <alignment horizontal="justify"/>
    </xf>
    <xf numFmtId="43" fontId="92" fillId="0" borderId="0" xfId="0" applyNumberFormat="1" applyFont="1"/>
    <xf numFmtId="0" fontId="93" fillId="0" borderId="19" xfId="0" applyFont="1" applyBorder="1" applyAlignment="1">
      <alignment horizontal="left" vertical="center" wrapText="1" readingOrder="1"/>
    </xf>
    <xf numFmtId="0" fontId="93" fillId="0" borderId="18" xfId="0" applyFont="1" applyBorder="1" applyAlignment="1">
      <alignment horizontal="left" vertical="center" wrapText="1" readingOrder="1"/>
    </xf>
    <xf numFmtId="43" fontId="64" fillId="0" borderId="1" xfId="0" applyNumberFormat="1" applyFont="1" applyBorder="1" applyAlignment="1">
      <alignment horizontal="right" vertical="top" wrapText="1"/>
    </xf>
    <xf numFmtId="0" fontId="51" fillId="0" borderId="1" xfId="0" applyFont="1" applyBorder="1" applyAlignment="1">
      <alignment horizontal="left" vertical="center" wrapText="1" readingOrder="1"/>
    </xf>
    <xf numFmtId="0" fontId="108" fillId="0" borderId="0" xfId="0" applyFont="1"/>
    <xf numFmtId="0" fontId="112" fillId="0" borderId="1" xfId="0" applyFont="1" applyBorder="1" applyAlignment="1">
      <alignment horizontal="center" vertical="top" wrapText="1"/>
    </xf>
    <xf numFmtId="0" fontId="113" fillId="0" borderId="1" xfId="0" applyFont="1" applyBorder="1" applyAlignment="1">
      <alignment horizontal="justify" vertical="top" wrapText="1"/>
    </xf>
    <xf numFmtId="0" fontId="112" fillId="0" borderId="1" xfId="0" applyFont="1" applyBorder="1" applyAlignment="1">
      <alignment horizontal="justify" vertical="top" wrapText="1"/>
    </xf>
    <xf numFmtId="0" fontId="108" fillId="0" borderId="0" xfId="0" applyFont="1" applyAlignment="1">
      <alignment horizontal="center"/>
    </xf>
    <xf numFmtId="0" fontId="108" fillId="0" borderId="1" xfId="0" applyFont="1" applyBorder="1" applyAlignment="1">
      <alignment horizontal="center" vertical="top" wrapText="1"/>
    </xf>
    <xf numFmtId="0" fontId="108" fillId="0" borderId="7" xfId="0" applyFont="1" applyBorder="1" applyAlignment="1">
      <alignment horizontal="justify" vertical="top" wrapText="1"/>
    </xf>
    <xf numFmtId="2" fontId="108" fillId="0" borderId="1" xfId="0" applyNumberFormat="1" applyFont="1" applyBorder="1" applyAlignment="1">
      <alignment horizontal="center" vertical="top" wrapText="1"/>
    </xf>
    <xf numFmtId="2" fontId="88" fillId="0" borderId="0" xfId="0" applyNumberFormat="1" applyFont="1"/>
    <xf numFmtId="16" fontId="108" fillId="0" borderId="0" xfId="0" applyNumberFormat="1" applyFont="1"/>
    <xf numFmtId="0" fontId="108" fillId="0" borderId="0" xfId="0" applyFont="1" applyAlignment="1">
      <alignment horizontal="justify"/>
    </xf>
    <xf numFmtId="0" fontId="114" fillId="0" borderId="0" xfId="0" applyFont="1"/>
    <xf numFmtId="0" fontId="108" fillId="0" borderId="1" xfId="0" applyFont="1" applyBorder="1" applyAlignment="1">
      <alignment horizontal="justify" vertical="top" wrapText="1"/>
    </xf>
    <xf numFmtId="2" fontId="108" fillId="0" borderId="1" xfId="0" applyNumberFormat="1" applyFont="1" applyBorder="1" applyAlignment="1">
      <alignment horizontal="right" vertical="top" wrapText="1"/>
    </xf>
    <xf numFmtId="2" fontId="112" fillId="0" borderId="3" xfId="0" applyNumberFormat="1" applyFont="1" applyBorder="1" applyAlignment="1">
      <alignment horizontal="center" vertical="top" wrapText="1"/>
    </xf>
    <xf numFmtId="1" fontId="112" fillId="0" borderId="4" xfId="0" applyNumberFormat="1" applyFont="1" applyBorder="1" applyAlignment="1">
      <alignment horizontal="right" vertical="top" wrapText="1"/>
    </xf>
    <xf numFmtId="2" fontId="115" fillId="13" borderId="1" xfId="0" applyNumberFormat="1" applyFont="1" applyFill="1" applyBorder="1" applyAlignment="1">
      <alignment horizontal="center" vertical="top" wrapText="1"/>
    </xf>
    <xf numFmtId="2" fontId="115" fillId="14" borderId="1" xfId="0" applyNumberFormat="1" applyFont="1" applyFill="1" applyBorder="1" applyAlignment="1">
      <alignment horizontal="center" vertical="top" wrapText="1"/>
    </xf>
    <xf numFmtId="2" fontId="115" fillId="11" borderId="1" xfId="0" applyNumberFormat="1" applyFont="1" applyFill="1" applyBorder="1" applyAlignment="1">
      <alignment horizontal="right" vertical="top" wrapText="1"/>
    </xf>
    <xf numFmtId="2" fontId="115" fillId="0" borderId="1" xfId="0" applyNumberFormat="1" applyFont="1" applyBorder="1" applyAlignment="1">
      <alignment horizontal="right" vertical="top" wrapText="1"/>
    </xf>
    <xf numFmtId="2" fontId="116" fillId="0" borderId="1" xfId="0" applyNumberFormat="1" applyFont="1" applyBorder="1" applyAlignment="1">
      <alignment horizontal="center" vertical="top" wrapText="1"/>
    </xf>
    <xf numFmtId="2" fontId="117" fillId="0" borderId="1" xfId="0" applyNumberFormat="1" applyFont="1" applyBorder="1" applyAlignment="1">
      <alignment horizontal="center" vertical="top" wrapText="1"/>
    </xf>
    <xf numFmtId="2" fontId="118" fillId="0" borderId="1" xfId="0" applyNumberFormat="1" applyFont="1" applyBorder="1" applyAlignment="1">
      <alignment horizontal="center" vertical="top" wrapText="1"/>
    </xf>
    <xf numFmtId="2" fontId="119" fillId="0" borderId="1" xfId="0" applyNumberFormat="1" applyFont="1" applyBorder="1" applyAlignment="1">
      <alignment horizontal="center" vertical="top" wrapText="1"/>
    </xf>
    <xf numFmtId="0" fontId="87" fillId="0" borderId="2" xfId="0" applyFont="1" applyBorder="1" applyAlignment="1">
      <alignment wrapText="1"/>
    </xf>
    <xf numFmtId="0" fontId="93" fillId="0" borderId="20" xfId="0" applyFont="1" applyBorder="1" applyAlignment="1">
      <alignment horizontal="left" vertical="center" wrapText="1" readingOrder="1"/>
    </xf>
    <xf numFmtId="0" fontId="93" fillId="0" borderId="1" xfId="0" applyFont="1" applyBorder="1" applyAlignment="1">
      <alignment horizontal="left" vertical="center" wrapText="1" readingOrder="1"/>
    </xf>
    <xf numFmtId="0" fontId="89" fillId="0" borderId="1" xfId="0" applyFont="1" applyBorder="1" applyAlignment="1">
      <alignment horizontal="left" vertical="center" wrapText="1" readingOrder="1"/>
    </xf>
    <xf numFmtId="4" fontId="0" fillId="0" borderId="0" xfId="0" applyNumberFormat="1"/>
    <xf numFmtId="165" fontId="103" fillId="0" borderId="0" xfId="0" applyNumberFormat="1" applyFont="1"/>
    <xf numFmtId="43" fontId="0" fillId="13" borderId="0" xfId="0" applyNumberFormat="1" applyFill="1"/>
    <xf numFmtId="4" fontId="92" fillId="0" borderId="0" xfId="0" applyNumberFormat="1" applyFont="1"/>
    <xf numFmtId="0" fontId="103" fillId="0" borderId="0" xfId="0" applyFont="1"/>
    <xf numFmtId="0" fontId="90" fillId="0" borderId="0" xfId="0" applyFont="1"/>
    <xf numFmtId="0" fontId="87" fillId="15" borderId="0" xfId="0" applyFont="1" applyFill="1" applyAlignment="1">
      <alignment horizontal="center"/>
    </xf>
    <xf numFmtId="0" fontId="87" fillId="16" borderId="0" xfId="0" applyFont="1" applyFill="1" applyAlignment="1">
      <alignment horizontal="center"/>
    </xf>
    <xf numFmtId="0" fontId="87" fillId="0" borderId="2" xfId="0" applyFont="1" applyBorder="1" applyAlignment="1">
      <alignment horizontal="center" vertical="center"/>
    </xf>
    <xf numFmtId="0" fontId="87" fillId="0" borderId="23" xfId="0" applyFont="1" applyBorder="1" applyAlignment="1">
      <alignment horizontal="center" vertical="center"/>
    </xf>
    <xf numFmtId="0" fontId="87" fillId="0" borderId="4" xfId="0" applyFont="1" applyBorder="1" applyAlignment="1">
      <alignment horizontal="center" vertical="center"/>
    </xf>
    <xf numFmtId="0" fontId="120" fillId="0" borderId="2" xfId="0" applyFont="1" applyBorder="1" applyAlignment="1">
      <alignment horizontal="center" vertical="center"/>
    </xf>
    <xf numFmtId="0" fontId="120" fillId="0" borderId="23" xfId="0" applyFont="1" applyBorder="1" applyAlignment="1">
      <alignment horizontal="center" vertical="center"/>
    </xf>
    <xf numFmtId="0" fontId="120" fillId="0" borderId="4" xfId="0" applyFont="1" applyBorder="1" applyAlignment="1">
      <alignment horizontal="center" vertical="center"/>
    </xf>
    <xf numFmtId="0" fontId="94" fillId="0" borderId="24" xfId="0" applyFont="1" applyBorder="1" applyAlignment="1">
      <alignment horizontal="center" vertical="center"/>
    </xf>
    <xf numFmtId="0" fontId="94" fillId="0" borderId="25" xfId="0" applyFont="1" applyBorder="1" applyAlignment="1">
      <alignment horizontal="center" vertical="center"/>
    </xf>
    <xf numFmtId="0" fontId="87" fillId="0" borderId="32" xfId="0" applyFont="1" applyBorder="1" applyAlignment="1">
      <alignment horizontal="center" vertical="center"/>
    </xf>
    <xf numFmtId="0" fontId="87" fillId="0" borderId="33" xfId="0" applyFont="1" applyBorder="1" applyAlignment="1">
      <alignment horizontal="center" vertical="center"/>
    </xf>
    <xf numFmtId="0" fontId="87" fillId="0" borderId="34" xfId="0" applyFont="1" applyBorder="1" applyAlignment="1">
      <alignment horizontal="center" vertical="center"/>
    </xf>
    <xf numFmtId="0" fontId="87" fillId="0" borderId="1" xfId="0" applyFont="1" applyBorder="1" applyAlignment="1">
      <alignment horizontal="center" vertical="center" wrapText="1"/>
    </xf>
    <xf numFmtId="0" fontId="87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87" fillId="0" borderId="31" xfId="0" applyFont="1" applyBorder="1" applyAlignment="1">
      <alignment horizontal="center" vertical="center" wrapText="1"/>
    </xf>
    <xf numFmtId="0" fontId="87" fillId="0" borderId="26" xfId="0" applyFont="1" applyBorder="1" applyAlignment="1">
      <alignment horizontal="center" vertical="center" wrapText="1"/>
    </xf>
    <xf numFmtId="0" fontId="87" fillId="0" borderId="21" xfId="0" applyFont="1" applyBorder="1" applyAlignment="1">
      <alignment horizontal="left" vertical="top" wrapText="1"/>
    </xf>
    <xf numFmtId="0" fontId="87" fillId="0" borderId="0" xfId="0" applyFont="1" applyAlignment="1">
      <alignment horizontal="left" vertical="top" wrapText="1"/>
    </xf>
    <xf numFmtId="0" fontId="87" fillId="0" borderId="22" xfId="0" applyFont="1" applyBorder="1" applyAlignment="1">
      <alignment horizontal="left" vertical="top" wrapText="1"/>
    </xf>
    <xf numFmtId="0" fontId="87" fillId="0" borderId="24" xfId="0" applyFont="1" applyBorder="1" applyAlignment="1">
      <alignment horizontal="left" vertical="top" wrapText="1"/>
    </xf>
    <xf numFmtId="0" fontId="87" fillId="0" borderId="25" xfId="0" applyFont="1" applyBorder="1" applyAlignment="1">
      <alignment horizontal="left" vertical="top" wrapText="1"/>
    </xf>
    <xf numFmtId="0" fontId="87" fillId="0" borderId="27" xfId="0" applyFont="1" applyBorder="1" applyAlignment="1">
      <alignment horizontal="left" vertical="top" wrapText="1"/>
    </xf>
    <xf numFmtId="0" fontId="87" fillId="0" borderId="2" xfId="0" applyFont="1" applyBorder="1" applyAlignment="1">
      <alignment horizontal="center" vertical="center" wrapText="1"/>
    </xf>
    <xf numFmtId="0" fontId="95" fillId="0" borderId="0" xfId="0" applyFont="1" applyAlignment="1">
      <alignment horizontal="center"/>
    </xf>
    <xf numFmtId="0" fontId="87" fillId="0" borderId="0" xfId="0" applyFont="1" applyAlignment="1">
      <alignment horizontal="center"/>
    </xf>
    <xf numFmtId="0" fontId="96" fillId="13" borderId="0" xfId="0" applyFont="1" applyFill="1" applyAlignment="1">
      <alignment horizontal="center"/>
    </xf>
    <xf numFmtId="0" fontId="94" fillId="0" borderId="2" xfId="0" applyFont="1" applyBorder="1" applyAlignment="1">
      <alignment horizontal="left" vertical="center"/>
    </xf>
    <xf numFmtId="0" fontId="94" fillId="0" borderId="23" xfId="0" applyFont="1" applyBorder="1" applyAlignment="1">
      <alignment horizontal="left" vertical="center"/>
    </xf>
    <xf numFmtId="0" fontId="94" fillId="0" borderId="30" xfId="0" applyFont="1" applyBorder="1" applyAlignment="1">
      <alignment horizontal="left" vertical="center"/>
    </xf>
    <xf numFmtId="0" fontId="87" fillId="16" borderId="0" xfId="0" applyFont="1" applyFill="1" applyAlignment="1">
      <alignment horizontal="left" wrapText="1"/>
    </xf>
    <xf numFmtId="0" fontId="87" fillId="0" borderId="0" xfId="0" applyFont="1" applyAlignment="1">
      <alignment horizontal="left"/>
    </xf>
    <xf numFmtId="0" fontId="121" fillId="15" borderId="0" xfId="0" applyFont="1" applyFill="1" applyAlignment="1">
      <alignment horizontal="center"/>
    </xf>
    <xf numFmtId="0" fontId="97" fillId="0" borderId="0" xfId="0" applyFont="1" applyAlignment="1">
      <alignment horizontal="center"/>
    </xf>
    <xf numFmtId="0" fontId="98" fillId="0" borderId="0" xfId="0" applyFont="1" applyAlignment="1">
      <alignment horizontal="center"/>
    </xf>
    <xf numFmtId="0" fontId="99" fillId="0" borderId="0" xfId="0" applyFont="1" applyAlignment="1">
      <alignment horizontal="center"/>
    </xf>
    <xf numFmtId="0" fontId="55" fillId="10" borderId="14" xfId="0" applyFont="1" applyFill="1" applyBorder="1" applyAlignment="1">
      <alignment horizontal="left"/>
    </xf>
    <xf numFmtId="0" fontId="73" fillId="12" borderId="1" xfId="0" applyFont="1" applyFill="1" applyBorder="1" applyAlignment="1">
      <alignment horizontal="center" vertical="center"/>
    </xf>
    <xf numFmtId="0" fontId="73" fillId="12" borderId="1" xfId="0" applyFont="1" applyFill="1" applyBorder="1" applyAlignment="1">
      <alignment horizontal="center" vertical="center" wrapText="1"/>
    </xf>
    <xf numFmtId="0" fontId="100" fillId="12" borderId="1" xfId="0" applyFont="1" applyFill="1" applyBorder="1" applyAlignment="1">
      <alignment horizontal="center" vertical="center"/>
    </xf>
    <xf numFmtId="0" fontId="112" fillId="0" borderId="7" xfId="0" applyFont="1" applyBorder="1" applyAlignment="1">
      <alignment horizontal="center" vertical="top" wrapText="1"/>
    </xf>
    <xf numFmtId="0" fontId="112" fillId="0" borderId="8" xfId="0" applyFont="1" applyBorder="1" applyAlignment="1">
      <alignment horizontal="center" vertical="top" wrapText="1"/>
    </xf>
    <xf numFmtId="0" fontId="108" fillId="0" borderId="0" xfId="0" applyFont="1" applyAlignment="1">
      <alignment horizontal="center"/>
    </xf>
    <xf numFmtId="0" fontId="106" fillId="0" borderId="0" xfId="0" applyFont="1" applyAlignment="1">
      <alignment horizontal="center"/>
    </xf>
    <xf numFmtId="0" fontId="107" fillId="0" borderId="0" xfId="0" applyFont="1" applyAlignment="1">
      <alignment horizontal="center"/>
    </xf>
    <xf numFmtId="0" fontId="109" fillId="0" borderId="0" xfId="0" applyFont="1" applyAlignment="1">
      <alignment horizontal="center"/>
    </xf>
    <xf numFmtId="0" fontId="110" fillId="0" borderId="14" xfId="0" applyFont="1" applyBorder="1" applyAlignment="1">
      <alignment horizontal="center"/>
    </xf>
    <xf numFmtId="0" fontId="111" fillId="0" borderId="1" xfId="0" applyFont="1" applyBorder="1" applyAlignment="1">
      <alignment horizontal="center" vertical="top" wrapText="1"/>
    </xf>
    <xf numFmtId="0" fontId="111" fillId="0" borderId="9" xfId="0" applyFont="1" applyBorder="1" applyAlignment="1">
      <alignment horizontal="center" vertical="top" wrapText="1"/>
    </xf>
    <xf numFmtId="0" fontId="111" fillId="0" borderId="21" xfId="0" applyFont="1" applyBorder="1" applyAlignment="1">
      <alignment horizontal="center" vertical="top" wrapText="1"/>
    </xf>
    <xf numFmtId="0" fontId="101" fillId="3" borderId="2" xfId="0" applyFont="1" applyFill="1" applyBorder="1" applyAlignment="1">
      <alignment horizontal="center" vertical="center" wrapText="1"/>
    </xf>
    <xf numFmtId="0" fontId="101" fillId="3" borderId="23" xfId="0" applyFont="1" applyFill="1" applyBorder="1" applyAlignment="1">
      <alignment horizontal="center" vertical="center" wrapText="1"/>
    </xf>
    <xf numFmtId="0" fontId="101" fillId="3" borderId="4" xfId="0" applyFont="1" applyFill="1" applyBorder="1" applyAlignment="1">
      <alignment horizontal="center" vertical="center" wrapText="1"/>
    </xf>
    <xf numFmtId="0" fontId="71" fillId="3" borderId="2" xfId="0" applyFont="1" applyFill="1" applyBorder="1" applyAlignment="1">
      <alignment horizontal="center" vertical="center" wrapText="1"/>
    </xf>
    <xf numFmtId="0" fontId="71" fillId="3" borderId="23" xfId="0" applyFont="1" applyFill="1" applyBorder="1" applyAlignment="1">
      <alignment horizontal="center" vertical="center" wrapText="1"/>
    </xf>
    <xf numFmtId="0" fontId="71" fillId="3" borderId="4" xfId="0" applyFont="1" applyFill="1" applyBorder="1" applyAlignment="1">
      <alignment horizontal="center" vertical="center" wrapText="1"/>
    </xf>
    <xf numFmtId="0" fontId="58" fillId="3" borderId="7" xfId="0" applyFont="1" applyFill="1" applyBorder="1" applyAlignment="1">
      <alignment horizontal="center"/>
    </xf>
    <xf numFmtId="0" fontId="58" fillId="3" borderId="8" xfId="0" applyFont="1" applyFill="1" applyBorder="1" applyAlignment="1">
      <alignment horizontal="center"/>
    </xf>
    <xf numFmtId="0" fontId="58" fillId="7" borderId="7" xfId="0" applyFont="1" applyFill="1" applyBorder="1" applyAlignment="1">
      <alignment horizontal="center"/>
    </xf>
    <xf numFmtId="0" fontId="58" fillId="7" borderId="8" xfId="0" applyFont="1" applyFill="1" applyBorder="1" applyAlignment="1">
      <alignment horizontal="center"/>
    </xf>
    <xf numFmtId="0" fontId="58" fillId="7" borderId="3" xfId="0" applyFont="1" applyFill="1" applyBorder="1" applyAlignment="1">
      <alignment horizontal="center"/>
    </xf>
    <xf numFmtId="0" fontId="98" fillId="9" borderId="1" xfId="0" applyFont="1" applyFill="1" applyBorder="1" applyAlignment="1">
      <alignment horizontal="right"/>
    </xf>
    <xf numFmtId="0" fontId="73" fillId="3" borderId="2" xfId="0" applyFont="1" applyFill="1" applyBorder="1" applyAlignment="1">
      <alignment horizontal="center" vertical="center"/>
    </xf>
    <xf numFmtId="0" fontId="73" fillId="3" borderId="23" xfId="0" applyFont="1" applyFill="1" applyBorder="1" applyAlignment="1">
      <alignment horizontal="center" vertical="center"/>
    </xf>
    <xf numFmtId="0" fontId="73" fillId="3" borderId="4" xfId="0" applyFont="1" applyFill="1" applyBorder="1" applyAlignment="1">
      <alignment horizontal="center" vertical="center"/>
    </xf>
    <xf numFmtId="0" fontId="73" fillId="3" borderId="2" xfId="0" applyFont="1" applyFill="1" applyBorder="1" applyAlignment="1">
      <alignment horizontal="center" vertical="center" wrapText="1"/>
    </xf>
    <xf numFmtId="0" fontId="73" fillId="3" borderId="23" xfId="0" applyFont="1" applyFill="1" applyBorder="1" applyAlignment="1">
      <alignment horizontal="center" vertical="center" wrapText="1"/>
    </xf>
    <xf numFmtId="0" fontId="73" fillId="3" borderId="4" xfId="0" applyFont="1" applyFill="1" applyBorder="1" applyAlignment="1">
      <alignment horizontal="center" vertical="center" wrapText="1"/>
    </xf>
    <xf numFmtId="0" fontId="70" fillId="7" borderId="7" xfId="0" applyFont="1" applyFill="1" applyBorder="1" applyAlignment="1">
      <alignment horizontal="center"/>
    </xf>
    <xf numFmtId="0" fontId="70" fillId="7" borderId="8" xfId="0" applyFont="1" applyFill="1" applyBorder="1" applyAlignment="1">
      <alignment horizontal="center"/>
    </xf>
    <xf numFmtId="0" fontId="70" fillId="7" borderId="3" xfId="0" applyFont="1" applyFill="1" applyBorder="1" applyAlignment="1">
      <alignment horizontal="center"/>
    </xf>
    <xf numFmtId="0" fontId="70" fillId="10" borderId="1" xfId="0" applyFont="1" applyFill="1" applyBorder="1" applyAlignment="1">
      <alignment horizontal="center"/>
    </xf>
    <xf numFmtId="0" fontId="102" fillId="10" borderId="7" xfId="0" applyFont="1" applyFill="1" applyBorder="1" applyAlignment="1">
      <alignment horizontal="right"/>
    </xf>
    <xf numFmtId="0" fontId="102" fillId="10" borderId="8" xfId="0" applyFont="1" applyFill="1" applyBorder="1" applyAlignment="1">
      <alignment horizontal="right"/>
    </xf>
    <xf numFmtId="0" fontId="103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98" fillId="9" borderId="7" xfId="0" applyFont="1" applyFill="1" applyBorder="1" applyAlignment="1">
      <alignment horizontal="right"/>
    </xf>
    <xf numFmtId="0" fontId="98" fillId="9" borderId="8" xfId="0" applyFont="1" applyFill="1" applyBorder="1" applyAlignment="1">
      <alignment horizontal="right"/>
    </xf>
    <xf numFmtId="0" fontId="58" fillId="0" borderId="14" xfId="0" applyFont="1" applyBorder="1" applyAlignment="1">
      <alignment horizontal="center"/>
    </xf>
    <xf numFmtId="0" fontId="58" fillId="8" borderId="2" xfId="0" applyFont="1" applyFill="1" applyBorder="1" applyAlignment="1">
      <alignment horizontal="center" vertical="center"/>
    </xf>
    <xf numFmtId="0" fontId="58" fillId="8" borderId="4" xfId="0" applyFont="1" applyFill="1" applyBorder="1" applyAlignment="1">
      <alignment horizontal="center" vertical="center"/>
    </xf>
    <xf numFmtId="0" fontId="59" fillId="8" borderId="7" xfId="0" applyFont="1" applyFill="1" applyBorder="1" applyAlignment="1">
      <alignment horizontal="center" vertical="center"/>
    </xf>
    <xf numFmtId="0" fontId="59" fillId="8" borderId="8" xfId="0" applyFont="1" applyFill="1" applyBorder="1" applyAlignment="1">
      <alignment horizontal="center" vertical="center"/>
    </xf>
    <xf numFmtId="0" fontId="59" fillId="8" borderId="3" xfId="0" applyFont="1" applyFill="1" applyBorder="1" applyAlignment="1">
      <alignment horizontal="center" vertical="center"/>
    </xf>
    <xf numFmtId="0" fontId="58" fillId="11" borderId="1" xfId="0" applyFont="1" applyFill="1" applyBorder="1" applyAlignment="1">
      <alignment horizontal="center" vertical="center"/>
    </xf>
    <xf numFmtId="0" fontId="75" fillId="11" borderId="28" xfId="0" applyFont="1" applyFill="1" applyBorder="1" applyAlignment="1">
      <alignment horizontal="center" vertical="center" textRotation="90" wrapText="1"/>
    </xf>
    <xf numFmtId="0" fontId="75" fillId="11" borderId="29" xfId="0" applyFont="1" applyFill="1" applyBorder="1" applyAlignment="1">
      <alignment horizontal="center" vertical="center" textRotation="90" wrapText="1"/>
    </xf>
    <xf numFmtId="0" fontId="90" fillId="10" borderId="7" xfId="0" applyFont="1" applyFill="1" applyBorder="1" applyAlignment="1">
      <alignment horizontal="center" vertical="center"/>
    </xf>
    <xf numFmtId="0" fontId="90" fillId="10" borderId="8" xfId="0" applyFont="1" applyFill="1" applyBorder="1" applyAlignment="1">
      <alignment horizontal="center" vertical="center"/>
    </xf>
    <xf numFmtId="0" fontId="90" fillId="10" borderId="3" xfId="0" applyFont="1" applyFill="1" applyBorder="1" applyAlignment="1">
      <alignment horizontal="center" vertical="center"/>
    </xf>
    <xf numFmtId="0" fontId="73" fillId="7" borderId="1" xfId="0" applyFont="1" applyFill="1" applyBorder="1" applyAlignment="1">
      <alignment horizontal="center"/>
    </xf>
    <xf numFmtId="0" fontId="58" fillId="2" borderId="1" xfId="0" applyFont="1" applyFill="1" applyBorder="1" applyAlignment="1">
      <alignment horizontal="center" vertical="center" textRotation="90" wrapText="1"/>
    </xf>
    <xf numFmtId="0" fontId="58" fillId="11" borderId="7" xfId="0" applyFont="1" applyFill="1" applyBorder="1" applyAlignment="1">
      <alignment horizontal="center" vertical="center"/>
    </xf>
    <xf numFmtId="0" fontId="58" fillId="11" borderId="3" xfId="0" applyFont="1" applyFill="1" applyBorder="1" applyAlignment="1">
      <alignment horizontal="center" vertical="center"/>
    </xf>
    <xf numFmtId="0" fontId="73" fillId="7" borderId="1" xfId="0" applyFont="1" applyFill="1" applyBorder="1" applyAlignment="1">
      <alignment horizontal="center" vertical="center" textRotation="90" wrapText="1"/>
    </xf>
    <xf numFmtId="0" fontId="90" fillId="7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82" fillId="0" borderId="7" xfId="0" applyFont="1" applyBorder="1" applyAlignment="1">
      <alignment horizontal="left"/>
    </xf>
    <xf numFmtId="0" fontId="82" fillId="0" borderId="3" xfId="0" applyFont="1" applyBorder="1" applyAlignment="1">
      <alignment horizontal="left"/>
    </xf>
    <xf numFmtId="0" fontId="15" fillId="0" borderId="7" xfId="0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46" fillId="0" borderId="7" xfId="0" applyFont="1" applyBorder="1" applyAlignment="1">
      <alignment horizontal="center"/>
    </xf>
    <xf numFmtId="0" fontId="82" fillId="0" borderId="7" xfId="0" applyFont="1" applyBorder="1" applyAlignment="1">
      <alignment horizontal="center"/>
    </xf>
    <xf numFmtId="0" fontId="82" fillId="0" borderId="3" xfId="0" applyFont="1" applyBorder="1" applyAlignment="1">
      <alignment horizontal="center"/>
    </xf>
    <xf numFmtId="0" fontId="83" fillId="0" borderId="7" xfId="0" applyFont="1" applyBorder="1" applyAlignment="1">
      <alignment horizontal="right"/>
    </xf>
    <xf numFmtId="0" fontId="83" fillId="0" borderId="3" xfId="0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104" fillId="0" borderId="7" xfId="0" applyFont="1" applyBorder="1" applyAlignment="1">
      <alignment horizontal="left"/>
    </xf>
    <xf numFmtId="0" fontId="104" fillId="0" borderId="3" xfId="0" applyFont="1" applyBorder="1" applyAlignment="1">
      <alignment horizontal="left"/>
    </xf>
    <xf numFmtId="0" fontId="22" fillId="0" borderId="7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26" fillId="0" borderId="7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0" borderId="3" xfId="0" applyFont="1" applyBorder="1" applyAlignment="1">
      <alignment horizontal="center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7.B.S.%202081/11.%20Siddeshori%20Mahilaa%20Coop/siddheshori%20Calculation%20Table.xls" TargetMode="External"/><Relationship Id="rId1" Type="http://schemas.openxmlformats.org/officeDocument/2006/relationships/externalLinkPath" Target="/7.B.S.%202081/11.%20Siddeshori%20Mahilaa%20Coop/siddheshori%20Calculation%20Tabl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7.B.S.%202081/11.%20Siddeshori%20Mahilaa%20Coop/Narayan%20budget.xlsx" TargetMode="External"/><Relationship Id="rId1" Type="http://schemas.openxmlformats.org/officeDocument/2006/relationships/externalLinkPath" Target="/7.B.S.%202081/11.%20Siddeshori%20Mahilaa%20Coop/Narayan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S"/>
      <sheetName val="PL"/>
      <sheetName val="Fund"/>
      <sheetName val="Staff expenditure"/>
      <sheetName val="Meeting expenditure"/>
      <sheetName val="Training Education"/>
      <sheetName val="PEARLS"/>
      <sheetName val="Other As per your need"/>
      <sheetName val="Anual Plan"/>
    </sheetNames>
    <sheetDataSet>
      <sheetData sheetId="0">
        <row r="37">
          <cell r="B37">
            <v>142540822.84999999</v>
          </cell>
          <cell r="C37">
            <v>167252822.77540001</v>
          </cell>
        </row>
      </sheetData>
      <sheetData sheetId="1">
        <row r="21">
          <cell r="B21">
            <v>3392538.89</v>
          </cell>
          <cell r="C21">
            <v>3816760.2430000002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are"/>
      <sheetName val="Savings"/>
      <sheetName val="Qtly IE"/>
      <sheetName val="Loan"/>
      <sheetName val="Qtly BS"/>
      <sheetName val="CF Qtly"/>
      <sheetName val="Program"/>
      <sheetName val="FA Qtly"/>
      <sheetName val="Income"/>
      <sheetName val="Variance BS"/>
      <sheetName val="Variance IE"/>
      <sheetName val="Salary"/>
    </sheetNames>
    <sheetDataSet>
      <sheetData sheetId="0">
        <row r="2">
          <cell r="F2" t="str">
            <v>ldtL @)&amp;(.#.#!=</v>
          </cell>
        </row>
      </sheetData>
      <sheetData sheetId="1">
        <row r="2">
          <cell r="F2" t="str">
            <v>ldtL @)&amp;(.#.#!=</v>
          </cell>
        </row>
      </sheetData>
      <sheetData sheetId="2"/>
      <sheetData sheetId="3"/>
      <sheetData sheetId="4">
        <row r="16">
          <cell r="D1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"/>
  <sheetViews>
    <sheetView topLeftCell="A3" zoomScaleNormal="100" workbookViewId="0">
      <selection activeCell="D9" sqref="D9"/>
    </sheetView>
  </sheetViews>
  <sheetFormatPr defaultColWidth="9.1796875" defaultRowHeight="22" x14ac:dyDescent="0.4"/>
  <cols>
    <col min="1" max="1" width="9.1796875" style="195"/>
    <col min="2" max="2" width="20.81640625" style="216" customWidth="1"/>
    <col min="3" max="3" width="40.1796875" style="216" customWidth="1"/>
    <col min="4" max="4" width="65" style="216" customWidth="1"/>
    <col min="5" max="5" width="39.1796875" style="195" customWidth="1"/>
    <col min="6" max="6" width="17.54296875" style="195" customWidth="1"/>
    <col min="7" max="7" width="16.81640625" style="195" customWidth="1"/>
    <col min="8" max="16384" width="9.1796875" style="195"/>
  </cols>
  <sheetData>
    <row r="1" spans="1:6" ht="43.5" x14ac:dyDescent="0.75">
      <c r="A1" s="288" t="s">
        <v>454</v>
      </c>
      <c r="B1" s="288"/>
      <c r="C1" s="288"/>
      <c r="D1" s="288"/>
      <c r="E1" s="288"/>
      <c r="F1" s="288"/>
    </row>
    <row r="2" spans="1:6" x14ac:dyDescent="0.4">
      <c r="A2" s="289" t="s">
        <v>455</v>
      </c>
      <c r="B2" s="289"/>
      <c r="C2" s="289"/>
      <c r="D2" s="289"/>
      <c r="E2" s="289"/>
      <c r="F2" s="289"/>
    </row>
    <row r="3" spans="1:6" ht="31.5" customHeight="1" x14ac:dyDescent="0.5">
      <c r="A3" s="217"/>
      <c r="B3" s="263" t="s">
        <v>291</v>
      </c>
      <c r="C3" s="296" t="s">
        <v>413</v>
      </c>
      <c r="D3" s="296"/>
      <c r="E3" s="217"/>
      <c r="F3" s="217"/>
    </row>
    <row r="4" spans="1:6" ht="42.75" customHeight="1" x14ac:dyDescent="0.4">
      <c r="A4" s="217"/>
      <c r="B4" s="264" t="s">
        <v>292</v>
      </c>
      <c r="C4" s="294" t="s">
        <v>366</v>
      </c>
      <c r="D4" s="294"/>
      <c r="E4" s="294"/>
      <c r="F4" s="217"/>
    </row>
    <row r="5" spans="1:6" x14ac:dyDescent="0.4">
      <c r="A5" s="217"/>
      <c r="B5" s="217" t="s">
        <v>293</v>
      </c>
      <c r="C5" s="295" t="s">
        <v>320</v>
      </c>
      <c r="D5" s="295"/>
      <c r="E5" s="217"/>
      <c r="F5" s="217"/>
    </row>
    <row r="6" spans="1:6" ht="32" thickBot="1" x14ac:dyDescent="0.6">
      <c r="A6" s="290" t="s">
        <v>410</v>
      </c>
      <c r="B6" s="290"/>
      <c r="C6" s="290"/>
      <c r="D6" s="290"/>
      <c r="E6" s="290"/>
      <c r="F6" s="290"/>
    </row>
    <row r="7" spans="1:6" ht="22.5" thickBot="1" x14ac:dyDescent="0.45">
      <c r="A7" s="196" t="s">
        <v>262</v>
      </c>
      <c r="B7" s="220" t="s">
        <v>263</v>
      </c>
      <c r="C7" s="197" t="s">
        <v>414</v>
      </c>
      <c r="D7" s="198" t="s">
        <v>264</v>
      </c>
      <c r="E7" s="199" t="s">
        <v>265</v>
      </c>
      <c r="F7" s="200" t="s">
        <v>371</v>
      </c>
    </row>
    <row r="8" spans="1:6" x14ac:dyDescent="0.4">
      <c r="A8" s="291">
        <v>1</v>
      </c>
      <c r="B8" s="277" t="s">
        <v>266</v>
      </c>
      <c r="C8" s="281" t="s">
        <v>457</v>
      </c>
      <c r="D8" s="228" t="s">
        <v>321</v>
      </c>
      <c r="E8" s="202" t="s">
        <v>415</v>
      </c>
      <c r="F8" s="273" t="s">
        <v>372</v>
      </c>
    </row>
    <row r="9" spans="1:6" x14ac:dyDescent="0.4">
      <c r="A9" s="292"/>
      <c r="B9" s="277"/>
      <c r="C9" s="282"/>
      <c r="D9" s="201" t="s">
        <v>267</v>
      </c>
      <c r="E9" s="203"/>
      <c r="F9" s="266"/>
    </row>
    <row r="10" spans="1:6" x14ac:dyDescent="0.4">
      <c r="A10" s="292"/>
      <c r="B10" s="277"/>
      <c r="C10" s="282"/>
      <c r="D10" s="201" t="s">
        <v>294</v>
      </c>
      <c r="E10" s="203"/>
      <c r="F10" s="266"/>
    </row>
    <row r="11" spans="1:6" x14ac:dyDescent="0.4">
      <c r="A11" s="292"/>
      <c r="B11" s="277"/>
      <c r="C11" s="282"/>
      <c r="D11" s="201" t="s">
        <v>269</v>
      </c>
      <c r="E11" s="203"/>
      <c r="F11" s="266"/>
    </row>
    <row r="12" spans="1:6" x14ac:dyDescent="0.4">
      <c r="A12" s="292"/>
      <c r="B12" s="277"/>
      <c r="C12" s="282"/>
      <c r="D12" s="201" t="s">
        <v>270</v>
      </c>
      <c r="E12" s="203"/>
      <c r="F12" s="266"/>
    </row>
    <row r="13" spans="1:6" ht="29.25" customHeight="1" thickBot="1" x14ac:dyDescent="0.45">
      <c r="A13" s="292"/>
      <c r="B13" s="277"/>
      <c r="C13" s="283"/>
      <c r="D13" s="204" t="s">
        <v>272</v>
      </c>
      <c r="E13" s="205"/>
      <c r="F13" s="274"/>
    </row>
    <row r="14" spans="1:6" ht="40" thickTop="1" x14ac:dyDescent="0.4">
      <c r="A14" s="292"/>
      <c r="B14" s="277"/>
      <c r="C14" s="284" t="s">
        <v>456</v>
      </c>
      <c r="D14" s="206" t="s">
        <v>273</v>
      </c>
      <c r="E14" s="202" t="s">
        <v>268</v>
      </c>
      <c r="F14" s="275" t="s">
        <v>372</v>
      </c>
    </row>
    <row r="15" spans="1:6" ht="40" thickBot="1" x14ac:dyDescent="0.45">
      <c r="A15" s="293"/>
      <c r="B15" s="277"/>
      <c r="C15" s="286"/>
      <c r="D15" s="207" t="s">
        <v>274</v>
      </c>
      <c r="E15" s="205"/>
      <c r="F15" s="274"/>
    </row>
    <row r="16" spans="1:6" ht="39.75" customHeight="1" thickTop="1" x14ac:dyDescent="0.4">
      <c r="A16" s="271">
        <v>2</v>
      </c>
      <c r="B16" s="279" t="s">
        <v>275</v>
      </c>
      <c r="C16" s="281" t="s">
        <v>416</v>
      </c>
      <c r="D16" s="208" t="s">
        <v>276</v>
      </c>
      <c r="E16" s="202" t="s">
        <v>417</v>
      </c>
      <c r="F16" s="275" t="s">
        <v>372</v>
      </c>
    </row>
    <row r="17" spans="1:6" ht="22.5" customHeight="1" x14ac:dyDescent="0.4">
      <c r="A17" s="272"/>
      <c r="B17" s="280"/>
      <c r="C17" s="282"/>
      <c r="D17" s="218" t="s">
        <v>295</v>
      </c>
      <c r="E17" s="203"/>
      <c r="F17" s="266"/>
    </row>
    <row r="18" spans="1:6" ht="22.5" customHeight="1" x14ac:dyDescent="0.4">
      <c r="A18" s="272"/>
      <c r="B18" s="280"/>
      <c r="C18" s="282"/>
      <c r="D18" s="208" t="s">
        <v>296</v>
      </c>
      <c r="E18" s="203"/>
      <c r="F18" s="266"/>
    </row>
    <row r="19" spans="1:6" ht="22.5" customHeight="1" x14ac:dyDescent="0.4">
      <c r="A19" s="272"/>
      <c r="B19" s="280"/>
      <c r="C19" s="282"/>
      <c r="D19" s="208" t="s">
        <v>324</v>
      </c>
      <c r="E19" s="203"/>
      <c r="F19" s="266"/>
    </row>
    <row r="20" spans="1:6" ht="22.5" customHeight="1" x14ac:dyDescent="0.4">
      <c r="A20" s="272"/>
      <c r="B20" s="280"/>
      <c r="C20" s="282"/>
      <c r="D20" s="208" t="s">
        <v>278</v>
      </c>
      <c r="E20" s="203"/>
      <c r="F20" s="266"/>
    </row>
    <row r="21" spans="1:6" ht="23.25" customHeight="1" thickBot="1" x14ac:dyDescent="0.45">
      <c r="A21" s="272"/>
      <c r="B21" s="280"/>
      <c r="C21" s="283"/>
      <c r="D21" s="209" t="s">
        <v>279</v>
      </c>
      <c r="E21" s="205"/>
      <c r="F21" s="274"/>
    </row>
    <row r="22" spans="1:6" ht="40.5" customHeight="1" x14ac:dyDescent="0.4">
      <c r="A22" s="272"/>
      <c r="B22" s="280"/>
      <c r="C22" s="284" t="s">
        <v>418</v>
      </c>
      <c r="D22" s="210" t="s">
        <v>280</v>
      </c>
      <c r="E22" s="202" t="s">
        <v>419</v>
      </c>
      <c r="F22" s="202" t="s">
        <v>373</v>
      </c>
    </row>
    <row r="23" spans="1:6" ht="40" thickBot="1" x14ac:dyDescent="0.45">
      <c r="A23" s="272"/>
      <c r="B23" s="280"/>
      <c r="C23" s="285"/>
      <c r="D23" s="211" t="s">
        <v>281</v>
      </c>
      <c r="E23" s="205" t="s">
        <v>268</v>
      </c>
      <c r="F23" s="205" t="s">
        <v>374</v>
      </c>
    </row>
    <row r="24" spans="1:6" ht="23.25" customHeight="1" thickTop="1" x14ac:dyDescent="0.4">
      <c r="A24" s="272"/>
      <c r="B24" s="280"/>
      <c r="C24" s="284" t="s">
        <v>420</v>
      </c>
      <c r="D24" s="212" t="s">
        <v>282</v>
      </c>
      <c r="E24" s="202" t="s">
        <v>325</v>
      </c>
      <c r="F24" s="275" t="s">
        <v>372</v>
      </c>
    </row>
    <row r="25" spans="1:6" ht="23.25" customHeight="1" x14ac:dyDescent="0.4">
      <c r="A25" s="272"/>
      <c r="B25" s="280"/>
      <c r="C25" s="285"/>
      <c r="D25" s="212" t="s">
        <v>283</v>
      </c>
      <c r="E25" s="203" t="s">
        <v>268</v>
      </c>
      <c r="F25" s="266"/>
    </row>
    <row r="26" spans="1:6" ht="23.25" customHeight="1" x14ac:dyDescent="0.4">
      <c r="A26" s="272"/>
      <c r="B26" s="280"/>
      <c r="C26" s="285"/>
      <c r="D26" s="212" t="s">
        <v>284</v>
      </c>
      <c r="E26" s="203" t="s">
        <v>268</v>
      </c>
      <c r="F26" s="266"/>
    </row>
    <row r="27" spans="1:6" ht="23.25" customHeight="1" x14ac:dyDescent="0.4">
      <c r="A27" s="272"/>
      <c r="B27" s="280"/>
      <c r="C27" s="285"/>
      <c r="D27" s="212" t="s">
        <v>285</v>
      </c>
      <c r="E27" s="203" t="s">
        <v>268</v>
      </c>
      <c r="F27" s="266"/>
    </row>
    <row r="28" spans="1:6" ht="23.25" customHeight="1" x14ac:dyDescent="0.4">
      <c r="A28" s="272"/>
      <c r="B28" s="280"/>
      <c r="C28" s="285"/>
      <c r="D28" s="212" t="s">
        <v>286</v>
      </c>
      <c r="E28" s="203" t="s">
        <v>268</v>
      </c>
      <c r="F28" s="266"/>
    </row>
    <row r="29" spans="1:6" ht="23.25" customHeight="1" x14ac:dyDescent="0.4">
      <c r="A29" s="272"/>
      <c r="B29" s="280"/>
      <c r="C29" s="285"/>
      <c r="D29" s="212" t="s">
        <v>287</v>
      </c>
      <c r="E29" s="203" t="s">
        <v>268</v>
      </c>
      <c r="F29" s="266"/>
    </row>
    <row r="30" spans="1:6" ht="23.25" customHeight="1" x14ac:dyDescent="0.4">
      <c r="A30" s="272"/>
      <c r="B30" s="280"/>
      <c r="C30" s="285"/>
      <c r="D30" s="212" t="s">
        <v>288</v>
      </c>
      <c r="E30" s="203" t="s">
        <v>268</v>
      </c>
      <c r="F30" s="266"/>
    </row>
    <row r="31" spans="1:6" ht="24" customHeight="1" thickBot="1" x14ac:dyDescent="0.45">
      <c r="A31" s="272"/>
      <c r="B31" s="280"/>
      <c r="C31" s="286"/>
      <c r="D31" s="213" t="s">
        <v>289</v>
      </c>
      <c r="E31" s="205" t="s">
        <v>268</v>
      </c>
      <c r="F31" s="274"/>
    </row>
    <row r="32" spans="1:6" ht="36.5" customHeight="1" thickTop="1" x14ac:dyDescent="0.4">
      <c r="A32" s="272"/>
      <c r="B32" s="280"/>
      <c r="C32" s="281" t="s">
        <v>437</v>
      </c>
      <c r="D32" s="225" t="s">
        <v>435</v>
      </c>
      <c r="E32" s="202" t="s">
        <v>436</v>
      </c>
      <c r="F32" s="275" t="s">
        <v>372</v>
      </c>
    </row>
    <row r="33" spans="1:6" ht="35" customHeight="1" x14ac:dyDescent="0.4">
      <c r="A33" s="272"/>
      <c r="B33" s="280"/>
      <c r="C33" s="282"/>
      <c r="D33" s="226" t="s">
        <v>356</v>
      </c>
      <c r="E33" s="203" t="s">
        <v>307</v>
      </c>
      <c r="F33" s="266"/>
    </row>
    <row r="34" spans="1:6" ht="30" customHeight="1" x14ac:dyDescent="0.4">
      <c r="A34" s="272"/>
      <c r="B34" s="280"/>
      <c r="C34" s="282"/>
      <c r="D34" s="226" t="s">
        <v>299</v>
      </c>
      <c r="E34" s="203" t="s">
        <v>424</v>
      </c>
      <c r="F34" s="266"/>
    </row>
    <row r="35" spans="1:6" ht="31" customHeight="1" thickBot="1" x14ac:dyDescent="0.45">
      <c r="A35" s="272"/>
      <c r="B35" s="280"/>
      <c r="C35" s="282"/>
      <c r="D35" s="254" t="s">
        <v>300</v>
      </c>
      <c r="E35" s="219"/>
      <c r="F35" s="266"/>
    </row>
    <row r="36" spans="1:6" ht="23.25" customHeight="1" x14ac:dyDescent="0.4">
      <c r="A36" s="272"/>
      <c r="B36" s="280"/>
      <c r="C36" s="281" t="s">
        <v>421</v>
      </c>
      <c r="D36" s="255" t="s">
        <v>423</v>
      </c>
      <c r="E36" s="203" t="s">
        <v>422</v>
      </c>
      <c r="F36" s="276" t="s">
        <v>375</v>
      </c>
    </row>
    <row r="37" spans="1:6" ht="23.25" customHeight="1" x14ac:dyDescent="0.4">
      <c r="A37" s="272"/>
      <c r="B37" s="280"/>
      <c r="C37" s="282"/>
      <c r="D37" s="255" t="s">
        <v>301</v>
      </c>
      <c r="E37" s="203"/>
      <c r="F37" s="276"/>
    </row>
    <row r="38" spans="1:6" ht="23.25" customHeight="1" x14ac:dyDescent="0.4">
      <c r="A38" s="272"/>
      <c r="B38" s="280"/>
      <c r="C38" s="282"/>
      <c r="D38" s="255" t="s">
        <v>302</v>
      </c>
      <c r="E38" s="203"/>
      <c r="F38" s="276"/>
    </row>
    <row r="39" spans="1:6" ht="23.25" customHeight="1" x14ac:dyDescent="0.4">
      <c r="A39" s="272"/>
      <c r="B39" s="280"/>
      <c r="C39" s="282"/>
      <c r="D39" s="256"/>
      <c r="E39" s="203"/>
      <c r="F39" s="276"/>
    </row>
    <row r="40" spans="1:6" ht="23.25" customHeight="1" x14ac:dyDescent="0.4">
      <c r="A40" s="272"/>
      <c r="B40" s="280"/>
      <c r="C40" s="282"/>
      <c r="D40" s="220"/>
      <c r="E40" s="203"/>
      <c r="F40" s="276"/>
    </row>
    <row r="41" spans="1:6" ht="23.25" customHeight="1" x14ac:dyDescent="0.4">
      <c r="A41" s="272"/>
      <c r="B41" s="280"/>
      <c r="C41" s="282"/>
      <c r="D41" s="220"/>
      <c r="E41" s="203"/>
      <c r="F41" s="276"/>
    </row>
    <row r="42" spans="1:6" ht="23.25" customHeight="1" x14ac:dyDescent="0.4">
      <c r="A42" s="272"/>
      <c r="B42" s="280"/>
      <c r="C42" s="282"/>
      <c r="D42" s="220"/>
      <c r="E42" s="203"/>
      <c r="F42" s="276"/>
    </row>
    <row r="43" spans="1:6" ht="24" customHeight="1" thickBot="1" x14ac:dyDescent="0.45">
      <c r="A43" s="272"/>
      <c r="B43" s="280"/>
      <c r="C43" s="283"/>
      <c r="D43" s="220"/>
      <c r="E43" s="203"/>
      <c r="F43" s="276"/>
    </row>
    <row r="44" spans="1:6" ht="23.25" customHeight="1" x14ac:dyDescent="0.4">
      <c r="A44" s="272"/>
      <c r="B44" s="280"/>
      <c r="C44" s="281" t="s">
        <v>290</v>
      </c>
      <c r="D44" s="215" t="s">
        <v>303</v>
      </c>
      <c r="E44" s="202" t="s">
        <v>307</v>
      </c>
      <c r="F44" s="266" t="s">
        <v>372</v>
      </c>
    </row>
    <row r="45" spans="1:6" ht="23.25" customHeight="1" x14ac:dyDescent="0.4">
      <c r="A45" s="272"/>
      <c r="B45" s="280"/>
      <c r="C45" s="282"/>
      <c r="D45" s="214" t="s">
        <v>304</v>
      </c>
      <c r="E45" s="203" t="s">
        <v>308</v>
      </c>
      <c r="F45" s="266"/>
    </row>
    <row r="46" spans="1:6" ht="23.25" customHeight="1" thickBot="1" x14ac:dyDescent="0.45">
      <c r="A46" s="272"/>
      <c r="B46" s="280"/>
      <c r="C46" s="282"/>
      <c r="D46" s="214" t="s">
        <v>305</v>
      </c>
      <c r="E46" s="203" t="s">
        <v>307</v>
      </c>
      <c r="F46" s="266"/>
    </row>
    <row r="47" spans="1:6" ht="45.5" customHeight="1" x14ac:dyDescent="0.4">
      <c r="A47" s="268" t="s">
        <v>364</v>
      </c>
      <c r="B47" s="276" t="s">
        <v>311</v>
      </c>
      <c r="C47" s="281" t="s">
        <v>297</v>
      </c>
      <c r="D47" s="220" t="s">
        <v>425</v>
      </c>
      <c r="E47" s="203" t="s">
        <v>325</v>
      </c>
      <c r="F47" s="203" t="s">
        <v>372</v>
      </c>
    </row>
    <row r="48" spans="1:6" ht="44" x14ac:dyDescent="0.4">
      <c r="A48" s="269"/>
      <c r="B48" s="276"/>
      <c r="C48" s="282"/>
      <c r="D48" s="220" t="s">
        <v>426</v>
      </c>
      <c r="E48" s="203" t="s">
        <v>307</v>
      </c>
      <c r="F48" s="220" t="s">
        <v>379</v>
      </c>
    </row>
    <row r="49" spans="1:6" ht="41.25" customHeight="1" x14ac:dyDescent="0.4">
      <c r="A49" s="269"/>
      <c r="B49" s="276"/>
      <c r="C49" s="282"/>
      <c r="D49" s="220" t="s">
        <v>306</v>
      </c>
      <c r="E49" s="203" t="s">
        <v>271</v>
      </c>
      <c r="F49" s="220" t="s">
        <v>375</v>
      </c>
    </row>
    <row r="50" spans="1:6" ht="34.5" customHeight="1" x14ac:dyDescent="0.4">
      <c r="A50" s="269"/>
      <c r="B50" s="276"/>
      <c r="C50" s="282"/>
      <c r="D50" s="220" t="s">
        <v>309</v>
      </c>
      <c r="E50" s="203" t="s">
        <v>427</v>
      </c>
      <c r="F50" s="203" t="s">
        <v>376</v>
      </c>
    </row>
    <row r="51" spans="1:6" ht="49.5" customHeight="1" x14ac:dyDescent="0.4">
      <c r="A51" s="269"/>
      <c r="B51" s="276"/>
      <c r="C51" s="282"/>
      <c r="D51" s="220" t="s">
        <v>428</v>
      </c>
      <c r="E51" s="203" t="s">
        <v>271</v>
      </c>
      <c r="F51" s="203" t="s">
        <v>377</v>
      </c>
    </row>
    <row r="52" spans="1:6" ht="36.75" customHeight="1" x14ac:dyDescent="0.4">
      <c r="A52" s="269"/>
      <c r="B52" s="276"/>
      <c r="C52" s="282"/>
      <c r="D52" s="220" t="s">
        <v>360</v>
      </c>
      <c r="E52" s="203" t="s">
        <v>81</v>
      </c>
      <c r="F52" s="203" t="s">
        <v>379</v>
      </c>
    </row>
    <row r="53" spans="1:6" ht="36.75" customHeight="1" x14ac:dyDescent="0.4">
      <c r="A53" s="269"/>
      <c r="B53" s="276"/>
      <c r="C53" s="282"/>
      <c r="D53" s="220" t="s">
        <v>367</v>
      </c>
      <c r="E53" s="203" t="s">
        <v>81</v>
      </c>
      <c r="F53" s="203" t="s">
        <v>376</v>
      </c>
    </row>
    <row r="54" spans="1:6" ht="36.75" customHeight="1" x14ac:dyDescent="0.4">
      <c r="A54" s="269"/>
      <c r="B54" s="276"/>
      <c r="C54" s="282"/>
      <c r="D54" s="220" t="s">
        <v>368</v>
      </c>
      <c r="E54" s="203" t="s">
        <v>307</v>
      </c>
      <c r="F54" s="203" t="s">
        <v>372</v>
      </c>
    </row>
    <row r="55" spans="1:6" ht="47.25" customHeight="1" x14ac:dyDescent="0.4">
      <c r="A55" s="269"/>
      <c r="B55" s="276"/>
      <c r="C55" s="282"/>
      <c r="D55" s="220" t="s">
        <v>361</v>
      </c>
      <c r="E55" s="203" t="s">
        <v>81</v>
      </c>
      <c r="F55" s="220" t="s">
        <v>375</v>
      </c>
    </row>
    <row r="56" spans="1:6" ht="36.75" customHeight="1" thickBot="1" x14ac:dyDescent="0.45">
      <c r="A56" s="269"/>
      <c r="B56" s="276"/>
      <c r="C56" s="282"/>
      <c r="D56" s="203" t="s">
        <v>369</v>
      </c>
      <c r="E56" s="203" t="s">
        <v>307</v>
      </c>
      <c r="F56" s="203" t="s">
        <v>379</v>
      </c>
    </row>
    <row r="57" spans="1:6" ht="23.25" customHeight="1" x14ac:dyDescent="0.4">
      <c r="A57" s="269"/>
      <c r="B57" s="276"/>
      <c r="C57" s="281" t="s">
        <v>298</v>
      </c>
      <c r="D57" s="220" t="s">
        <v>429</v>
      </c>
      <c r="E57" s="203" t="s">
        <v>307</v>
      </c>
      <c r="F57" s="203" t="s">
        <v>430</v>
      </c>
    </row>
    <row r="58" spans="1:6" ht="23.25" customHeight="1" x14ac:dyDescent="0.4">
      <c r="A58" s="269"/>
      <c r="B58" s="276"/>
      <c r="C58" s="282"/>
      <c r="D58" s="220" t="s">
        <v>357</v>
      </c>
      <c r="E58" s="203" t="s">
        <v>325</v>
      </c>
      <c r="F58" s="203" t="s">
        <v>380</v>
      </c>
    </row>
    <row r="59" spans="1:6" ht="51.75" customHeight="1" x14ac:dyDescent="0.4">
      <c r="A59" s="269"/>
      <c r="B59" s="276"/>
      <c r="C59" s="282"/>
      <c r="D59" s="220" t="s">
        <v>358</v>
      </c>
      <c r="E59" s="203" t="s">
        <v>325</v>
      </c>
      <c r="F59" s="203" t="s">
        <v>381</v>
      </c>
    </row>
    <row r="60" spans="1:6" ht="30" customHeight="1" x14ac:dyDescent="0.4">
      <c r="A60" s="269"/>
      <c r="B60" s="276"/>
      <c r="C60" s="282"/>
      <c r="D60" s="220" t="s">
        <v>359</v>
      </c>
      <c r="E60" s="203" t="s">
        <v>322</v>
      </c>
      <c r="F60" s="203" t="s">
        <v>379</v>
      </c>
    </row>
    <row r="61" spans="1:6" ht="23.25" customHeight="1" x14ac:dyDescent="0.4">
      <c r="A61" s="269"/>
      <c r="B61" s="276"/>
      <c r="C61" s="282"/>
      <c r="D61" s="220" t="s">
        <v>370</v>
      </c>
      <c r="E61" s="203" t="s">
        <v>422</v>
      </c>
      <c r="F61" s="203" t="s">
        <v>378</v>
      </c>
    </row>
    <row r="62" spans="1:6" ht="22.5" customHeight="1" x14ac:dyDescent="0.4">
      <c r="A62" s="269"/>
      <c r="B62" s="276"/>
      <c r="C62" s="282"/>
      <c r="D62" s="253"/>
      <c r="E62" s="219"/>
      <c r="F62" s="219"/>
    </row>
    <row r="63" spans="1:6" ht="23.25" customHeight="1" x14ac:dyDescent="0.4">
      <c r="A63" s="270"/>
      <c r="B63" s="287"/>
      <c r="C63" s="282"/>
      <c r="D63" s="253"/>
      <c r="E63" s="219"/>
      <c r="F63" s="219"/>
    </row>
    <row r="64" spans="1:6" x14ac:dyDescent="0.4">
      <c r="A64" s="265" t="s">
        <v>365</v>
      </c>
      <c r="B64" s="276" t="s">
        <v>310</v>
      </c>
      <c r="C64" s="277" t="s">
        <v>312</v>
      </c>
      <c r="D64" s="220" t="s">
        <v>313</v>
      </c>
      <c r="E64" s="203" t="s">
        <v>362</v>
      </c>
      <c r="F64" s="203" t="s">
        <v>372</v>
      </c>
    </row>
    <row r="65" spans="1:6" x14ac:dyDescent="0.4">
      <c r="A65" s="266"/>
      <c r="B65" s="278"/>
      <c r="C65" s="277"/>
      <c r="D65" s="220" t="s">
        <v>431</v>
      </c>
      <c r="E65" s="203" t="s">
        <v>307</v>
      </c>
      <c r="F65" s="203" t="s">
        <v>380</v>
      </c>
    </row>
    <row r="66" spans="1:6" x14ac:dyDescent="0.4">
      <c r="A66" s="266"/>
      <c r="B66" s="278"/>
      <c r="C66" s="277"/>
      <c r="D66" s="220" t="s">
        <v>432</v>
      </c>
      <c r="E66" s="203" t="s">
        <v>81</v>
      </c>
      <c r="F66" s="203" t="s">
        <v>377</v>
      </c>
    </row>
    <row r="67" spans="1:6" x14ac:dyDescent="0.4">
      <c r="A67" s="266"/>
      <c r="B67" s="278"/>
      <c r="C67" s="277"/>
      <c r="D67" s="220" t="s">
        <v>314</v>
      </c>
      <c r="E67" s="203" t="s">
        <v>307</v>
      </c>
      <c r="F67" s="203" t="s">
        <v>382</v>
      </c>
    </row>
    <row r="68" spans="1:6" x14ac:dyDescent="0.4">
      <c r="A68" s="266"/>
      <c r="B68" s="278"/>
      <c r="C68" s="277"/>
      <c r="D68" s="220" t="s">
        <v>433</v>
      </c>
      <c r="E68" s="203" t="s">
        <v>81</v>
      </c>
      <c r="F68" s="203" t="s">
        <v>434</v>
      </c>
    </row>
    <row r="69" spans="1:6" x14ac:dyDescent="0.4">
      <c r="A69" s="266"/>
      <c r="B69" s="278"/>
      <c r="C69" s="277"/>
      <c r="D69" s="220" t="s">
        <v>315</v>
      </c>
      <c r="E69" s="203" t="s">
        <v>271</v>
      </c>
      <c r="F69" s="203" t="s">
        <v>372</v>
      </c>
    </row>
    <row r="70" spans="1:6" x14ac:dyDescent="0.4">
      <c r="A70" s="266"/>
      <c r="B70" s="278"/>
      <c r="C70" s="277"/>
      <c r="D70" s="220" t="s">
        <v>316</v>
      </c>
      <c r="E70" s="203" t="s">
        <v>277</v>
      </c>
      <c r="F70" s="203" t="s">
        <v>383</v>
      </c>
    </row>
    <row r="71" spans="1:6" ht="44" x14ac:dyDescent="0.4">
      <c r="A71" s="266"/>
      <c r="B71" s="278"/>
      <c r="C71" s="277"/>
      <c r="D71" s="220" t="s">
        <v>317</v>
      </c>
      <c r="E71" s="203" t="s">
        <v>363</v>
      </c>
      <c r="F71" s="203" t="s">
        <v>372</v>
      </c>
    </row>
    <row r="72" spans="1:6" x14ac:dyDescent="0.4">
      <c r="A72" s="267"/>
      <c r="B72" s="278"/>
      <c r="C72" s="277"/>
      <c r="D72" s="220"/>
      <c r="E72" s="203"/>
      <c r="F72" s="203"/>
    </row>
  </sheetData>
  <mergeCells count="32">
    <mergeCell ref="A1:F1"/>
    <mergeCell ref="A2:F2"/>
    <mergeCell ref="A6:F6"/>
    <mergeCell ref="A8:A15"/>
    <mergeCell ref="B8:B15"/>
    <mergeCell ref="C8:C13"/>
    <mergeCell ref="C14:C15"/>
    <mergeCell ref="C4:E4"/>
    <mergeCell ref="C5:D5"/>
    <mergeCell ref="C3:D3"/>
    <mergeCell ref="C47:C56"/>
    <mergeCell ref="C57:C63"/>
    <mergeCell ref="B47:B63"/>
    <mergeCell ref="C32:C35"/>
    <mergeCell ref="C36:C43"/>
    <mergeCell ref="C44:C46"/>
    <mergeCell ref="A64:A72"/>
    <mergeCell ref="A47:A63"/>
    <mergeCell ref="A16:A46"/>
    <mergeCell ref="F8:F13"/>
    <mergeCell ref="F14:F15"/>
    <mergeCell ref="F16:F21"/>
    <mergeCell ref="F24:F31"/>
    <mergeCell ref="F32:F35"/>
    <mergeCell ref="F36:F43"/>
    <mergeCell ref="F44:F46"/>
    <mergeCell ref="C64:C72"/>
    <mergeCell ref="B64:B72"/>
    <mergeCell ref="B16:B46"/>
    <mergeCell ref="C16:C21"/>
    <mergeCell ref="C22:C23"/>
    <mergeCell ref="C24:C31"/>
  </mergeCells>
  <pageMargins left="0.7" right="0.7" top="0.75" bottom="0.75" header="0.3" footer="0.3"/>
  <pageSetup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1"/>
  <sheetViews>
    <sheetView topLeftCell="A5" workbookViewId="0">
      <selection activeCell="J5" sqref="J5"/>
    </sheetView>
  </sheetViews>
  <sheetFormatPr defaultColWidth="30.26953125" defaultRowHeight="28" x14ac:dyDescent="0.6"/>
  <cols>
    <col min="1" max="1" width="25.453125" style="119" customWidth="1"/>
    <col min="2" max="2" width="16.453125" style="119" customWidth="1"/>
    <col min="3" max="3" width="22.26953125" style="119" customWidth="1"/>
    <col min="4" max="4" width="14.81640625" style="119" customWidth="1"/>
    <col min="5" max="5" width="16.81640625" style="119" bestFit="1" customWidth="1"/>
    <col min="6" max="6" width="16.54296875" style="120" customWidth="1"/>
    <col min="7" max="7" width="7.81640625" style="120" bestFit="1" customWidth="1"/>
    <col min="8" max="8" width="13.453125" style="119" bestFit="1" customWidth="1"/>
    <col min="9" max="9" width="17.54296875" style="119" customWidth="1"/>
    <col min="10" max="10" width="8.1796875" style="119" bestFit="1" customWidth="1"/>
    <col min="11" max="11" width="17.1796875" style="119" customWidth="1"/>
    <col min="12" max="12" width="8.1796875" style="119" bestFit="1" customWidth="1"/>
    <col min="13" max="13" width="24.54296875" style="119" bestFit="1" customWidth="1"/>
    <col min="14" max="14" width="8.1796875" style="119" bestFit="1" customWidth="1"/>
    <col min="15" max="15" width="19.26953125" style="119" customWidth="1"/>
    <col min="16" max="16384" width="30.26953125" style="119"/>
  </cols>
  <sheetData>
    <row r="1" spans="1:15" ht="29.5" x14ac:dyDescent="0.75">
      <c r="A1" s="118" t="s">
        <v>177</v>
      </c>
      <c r="B1" s="118"/>
      <c r="C1" s="118"/>
      <c r="H1" s="360" t="s">
        <v>178</v>
      </c>
      <c r="I1" s="360"/>
      <c r="J1" s="360"/>
      <c r="K1" s="360"/>
      <c r="L1" s="360"/>
      <c r="M1" s="360"/>
      <c r="N1" s="360"/>
      <c r="O1" s="360"/>
    </row>
    <row r="2" spans="1:15" ht="27.5" x14ac:dyDescent="0.55000000000000004">
      <c r="A2" s="121" t="s">
        <v>160</v>
      </c>
      <c r="B2" s="361" t="s">
        <v>261</v>
      </c>
      <c r="C2" s="362"/>
      <c r="D2" s="363" t="s">
        <v>257</v>
      </c>
      <c r="E2" s="364"/>
      <c r="F2" s="365" t="s">
        <v>179</v>
      </c>
      <c r="G2" s="366"/>
      <c r="H2" s="361" t="s">
        <v>180</v>
      </c>
      <c r="I2" s="362"/>
      <c r="J2" s="361" t="s">
        <v>181</v>
      </c>
      <c r="K2" s="362"/>
      <c r="L2" s="361" t="s">
        <v>182</v>
      </c>
      <c r="M2" s="362"/>
      <c r="N2" s="361" t="s">
        <v>183</v>
      </c>
      <c r="O2" s="362"/>
    </row>
    <row r="3" spans="1:15" ht="27.5" x14ac:dyDescent="0.55000000000000004">
      <c r="A3" s="122" t="s">
        <v>184</v>
      </c>
      <c r="B3" s="121" t="s">
        <v>185</v>
      </c>
      <c r="C3" s="121" t="s">
        <v>126</v>
      </c>
      <c r="D3" s="121" t="s">
        <v>185</v>
      </c>
      <c r="E3" s="121" t="s">
        <v>126</v>
      </c>
      <c r="F3" s="123"/>
      <c r="G3" s="123"/>
      <c r="H3" s="121" t="s">
        <v>185</v>
      </c>
      <c r="I3" s="121" t="s">
        <v>126</v>
      </c>
      <c r="J3" s="121" t="s">
        <v>185</v>
      </c>
      <c r="K3" s="121" t="s">
        <v>126</v>
      </c>
      <c r="L3" s="121" t="s">
        <v>185</v>
      </c>
      <c r="M3" s="121" t="s">
        <v>126</v>
      </c>
      <c r="N3" s="121" t="s">
        <v>185</v>
      </c>
      <c r="O3" s="121" t="s">
        <v>126</v>
      </c>
    </row>
    <row r="4" spans="1:15" ht="33.5" x14ac:dyDescent="0.95">
      <c r="A4" s="124" t="s">
        <v>186</v>
      </c>
      <c r="B4" s="124"/>
      <c r="C4" s="124"/>
      <c r="D4" s="125"/>
      <c r="E4" s="125"/>
      <c r="F4" s="126"/>
      <c r="G4" s="126"/>
      <c r="H4" s="125"/>
      <c r="I4" s="125"/>
      <c r="J4" s="125"/>
      <c r="K4" s="125"/>
      <c r="L4" s="125"/>
      <c r="M4" s="125"/>
      <c r="N4" s="125"/>
      <c r="O4" s="125"/>
    </row>
    <row r="5" spans="1:15" ht="33.5" x14ac:dyDescent="0.95">
      <c r="A5" s="124" t="s">
        <v>187</v>
      </c>
      <c r="B5" s="124"/>
      <c r="C5" s="124"/>
      <c r="D5" s="125"/>
      <c r="E5" s="125"/>
      <c r="F5" s="126"/>
      <c r="G5" s="126"/>
      <c r="H5" s="125"/>
      <c r="I5" s="125"/>
      <c r="J5" s="125"/>
      <c r="K5" s="125"/>
      <c r="L5" s="125"/>
      <c r="M5" s="125"/>
      <c r="N5" s="125"/>
      <c r="O5" s="125"/>
    </row>
    <row r="6" spans="1:15" ht="33.5" x14ac:dyDescent="0.95">
      <c r="A6" s="124" t="s">
        <v>188</v>
      </c>
      <c r="B6" s="124"/>
      <c r="C6" s="124"/>
      <c r="D6" s="125"/>
      <c r="E6" s="125"/>
      <c r="F6" s="126"/>
      <c r="G6" s="126"/>
      <c r="H6" s="125"/>
      <c r="I6" s="125"/>
      <c r="J6" s="125"/>
      <c r="K6" s="125"/>
      <c r="L6" s="125"/>
      <c r="M6" s="125"/>
      <c r="N6" s="125"/>
      <c r="O6" s="125"/>
    </row>
    <row r="7" spans="1:15" ht="33.5" x14ac:dyDescent="0.95">
      <c r="A7" s="127" t="s">
        <v>189</v>
      </c>
      <c r="B7" s="128">
        <f t="shared" ref="B7:G7" si="0">B4-B6</f>
        <v>0</v>
      </c>
      <c r="C7" s="128">
        <f t="shared" si="0"/>
        <v>0</v>
      </c>
      <c r="D7" s="128">
        <f t="shared" si="0"/>
        <v>0</v>
      </c>
      <c r="E7" s="128">
        <f t="shared" si="0"/>
        <v>0</v>
      </c>
      <c r="F7" s="129">
        <f t="shared" si="0"/>
        <v>0</v>
      </c>
      <c r="G7" s="129">
        <f t="shared" si="0"/>
        <v>0</v>
      </c>
      <c r="H7" s="125">
        <f>F7+H4-H6</f>
        <v>0</v>
      </c>
      <c r="I7" s="125">
        <f>G7+I4+I5-I6</f>
        <v>0</v>
      </c>
      <c r="J7" s="125">
        <f>H7+J4-J6</f>
        <v>0</v>
      </c>
      <c r="K7" s="125">
        <f>I7+K4+K5-K6</f>
        <v>0</v>
      </c>
      <c r="L7" s="125">
        <f>J7+L4-L6</f>
        <v>0</v>
      </c>
      <c r="M7" s="125">
        <f>K7+M4+M5-M6</f>
        <v>0</v>
      </c>
      <c r="N7" s="125">
        <f>L7+N4-N6</f>
        <v>0</v>
      </c>
      <c r="O7" s="125">
        <f>M7+O4+O5-O6</f>
        <v>0</v>
      </c>
    </row>
    <row r="8" spans="1:15" ht="33.5" x14ac:dyDescent="0.95">
      <c r="A8" s="130" t="s">
        <v>190</v>
      </c>
      <c r="B8" s="130"/>
      <c r="C8" s="130"/>
      <c r="D8" s="131"/>
      <c r="E8" s="131"/>
      <c r="F8" s="132"/>
      <c r="G8" s="132"/>
      <c r="H8" s="131"/>
      <c r="I8" s="131"/>
      <c r="J8" s="131"/>
      <c r="K8" s="131"/>
      <c r="L8" s="131"/>
      <c r="M8" s="131"/>
      <c r="N8" s="131"/>
      <c r="O8" s="131"/>
    </row>
    <row r="9" spans="1:15" ht="33.5" x14ac:dyDescent="0.95">
      <c r="A9" s="133"/>
      <c r="B9" s="133"/>
      <c r="C9" s="133"/>
      <c r="D9" s="131"/>
      <c r="E9" s="131"/>
      <c r="F9" s="132"/>
      <c r="G9" s="132"/>
      <c r="H9" s="131"/>
      <c r="I9" s="131"/>
      <c r="J9" s="131"/>
      <c r="K9" s="131"/>
      <c r="L9" s="131"/>
      <c r="M9" s="131"/>
      <c r="N9" s="131"/>
      <c r="O9" s="131"/>
    </row>
    <row r="10" spans="1:15" ht="29.5" x14ac:dyDescent="0.75">
      <c r="A10" s="118" t="s">
        <v>191</v>
      </c>
      <c r="B10" s="118"/>
      <c r="C10" s="118"/>
      <c r="H10" s="360" t="s">
        <v>192</v>
      </c>
      <c r="I10" s="360"/>
      <c r="J10" s="360"/>
      <c r="K10" s="360"/>
      <c r="L10" s="360"/>
      <c r="M10" s="360"/>
      <c r="N10" s="360"/>
      <c r="O10" s="360"/>
    </row>
    <row r="11" spans="1:15" ht="27.5" x14ac:dyDescent="0.55000000000000004">
      <c r="A11" s="121" t="s">
        <v>160</v>
      </c>
      <c r="B11" s="369" t="s">
        <v>259</v>
      </c>
      <c r="C11" s="362"/>
      <c r="D11" s="363" t="s">
        <v>257</v>
      </c>
      <c r="E11" s="364"/>
      <c r="F11" s="365" t="str">
        <f>F2</f>
        <v>ldtL @)&amp;(.#.#!=</v>
      </c>
      <c r="G11" s="366"/>
      <c r="H11" s="361" t="s">
        <v>180</v>
      </c>
      <c r="I11" s="362"/>
      <c r="J11" s="361" t="s">
        <v>181</v>
      </c>
      <c r="K11" s="362"/>
      <c r="L11" s="361" t="s">
        <v>182</v>
      </c>
      <c r="M11" s="362"/>
      <c r="N11" s="361" t="s">
        <v>183</v>
      </c>
      <c r="O11" s="362"/>
    </row>
    <row r="12" spans="1:15" ht="27.5" x14ac:dyDescent="0.55000000000000004">
      <c r="A12" s="122" t="s">
        <v>193</v>
      </c>
      <c r="B12" s="361" t="s">
        <v>126</v>
      </c>
      <c r="C12" s="362"/>
      <c r="D12" s="361" t="s">
        <v>126</v>
      </c>
      <c r="E12" s="362"/>
      <c r="F12" s="370" t="s">
        <v>126</v>
      </c>
      <c r="G12" s="371"/>
      <c r="H12" s="361" t="s">
        <v>126</v>
      </c>
      <c r="I12" s="362"/>
      <c r="J12" s="361" t="s">
        <v>126</v>
      </c>
      <c r="K12" s="362"/>
      <c r="L12" s="361" t="s">
        <v>126</v>
      </c>
      <c r="M12" s="362"/>
      <c r="N12" s="361" t="s">
        <v>126</v>
      </c>
      <c r="O12" s="362"/>
    </row>
    <row r="13" spans="1:15" ht="33.5" x14ac:dyDescent="0.95">
      <c r="A13" s="124" t="s">
        <v>194</v>
      </c>
      <c r="B13" s="367"/>
      <c r="C13" s="368"/>
      <c r="D13" s="367"/>
      <c r="E13" s="368"/>
      <c r="F13" s="372"/>
      <c r="G13" s="373"/>
      <c r="H13" s="367"/>
      <c r="I13" s="368"/>
      <c r="J13" s="367"/>
      <c r="K13" s="368"/>
      <c r="L13" s="367"/>
      <c r="M13" s="368"/>
      <c r="N13" s="367"/>
      <c r="O13" s="368"/>
    </row>
    <row r="14" spans="1:15" ht="33.5" x14ac:dyDescent="0.95">
      <c r="A14" s="124" t="s">
        <v>195</v>
      </c>
      <c r="B14" s="367"/>
      <c r="C14" s="368"/>
      <c r="D14" s="367"/>
      <c r="E14" s="368"/>
      <c r="F14" s="372"/>
      <c r="G14" s="373"/>
      <c r="H14" s="367"/>
      <c r="I14" s="368"/>
      <c r="J14" s="367"/>
      <c r="K14" s="368"/>
      <c r="L14" s="367"/>
      <c r="M14" s="368"/>
      <c r="N14" s="367"/>
      <c r="O14" s="368"/>
    </row>
    <row r="15" spans="1:15" ht="33.5" x14ac:dyDescent="0.95">
      <c r="A15" s="124" t="s">
        <v>196</v>
      </c>
      <c r="B15" s="367"/>
      <c r="C15" s="368"/>
      <c r="D15" s="367"/>
      <c r="E15" s="368"/>
      <c r="F15" s="372"/>
      <c r="G15" s="373"/>
      <c r="H15" s="367"/>
      <c r="I15" s="368"/>
      <c r="J15" s="367"/>
      <c r="K15" s="368"/>
      <c r="L15" s="367"/>
      <c r="M15" s="368"/>
      <c r="N15" s="367"/>
      <c r="O15" s="368"/>
    </row>
    <row r="16" spans="1:15" ht="33.5" x14ac:dyDescent="0.95">
      <c r="A16" s="124" t="s">
        <v>197</v>
      </c>
      <c r="B16" s="367"/>
      <c r="C16" s="368"/>
      <c r="D16" s="367"/>
      <c r="E16" s="368"/>
      <c r="F16" s="372"/>
      <c r="G16" s="373"/>
      <c r="H16" s="367"/>
      <c r="I16" s="368"/>
      <c r="J16" s="367"/>
      <c r="K16" s="368"/>
      <c r="L16" s="367"/>
      <c r="M16" s="368"/>
      <c r="N16" s="367"/>
      <c r="O16" s="368"/>
    </row>
    <row r="17" spans="1:15" ht="33.5" x14ac:dyDescent="0.95">
      <c r="A17" s="121" t="s">
        <v>17</v>
      </c>
      <c r="B17" s="367">
        <f>SUM(B13:C16)</f>
        <v>0</v>
      </c>
      <c r="C17" s="368"/>
      <c r="D17" s="367">
        <f>SUM(D13:E16)</f>
        <v>0</v>
      </c>
      <c r="E17" s="368"/>
      <c r="F17" s="372"/>
      <c r="G17" s="373"/>
      <c r="H17" s="367"/>
      <c r="I17" s="368"/>
      <c r="J17" s="367"/>
      <c r="K17" s="368"/>
      <c r="L17" s="367"/>
      <c r="M17" s="368"/>
      <c r="N17" s="367"/>
      <c r="O17" s="368"/>
    </row>
    <row r="18" spans="1:15" ht="33.5" x14ac:dyDescent="0.95">
      <c r="A18" s="124" t="s">
        <v>198</v>
      </c>
      <c r="B18" s="367"/>
      <c r="C18" s="368"/>
      <c r="D18" s="367"/>
      <c r="E18" s="368"/>
      <c r="F18" s="372"/>
      <c r="G18" s="373"/>
      <c r="H18" s="367"/>
      <c r="I18" s="368"/>
      <c r="J18" s="367"/>
      <c r="K18" s="368"/>
      <c r="L18" s="367"/>
      <c r="M18" s="368"/>
      <c r="N18" s="367"/>
      <c r="O18" s="368"/>
    </row>
    <row r="19" spans="1:15" ht="33.5" x14ac:dyDescent="0.95">
      <c r="A19" s="127" t="s">
        <v>199</v>
      </c>
      <c r="B19" s="367">
        <f>B17-B18</f>
        <v>0</v>
      </c>
      <c r="C19" s="368"/>
      <c r="D19" s="367">
        <f>D17-D18</f>
        <v>0</v>
      </c>
      <c r="E19" s="368"/>
      <c r="F19" s="372">
        <f>F17-F18</f>
        <v>0</v>
      </c>
      <c r="G19" s="373"/>
      <c r="H19" s="367">
        <f>H17-H18+F19</f>
        <v>0</v>
      </c>
      <c r="I19" s="368"/>
      <c r="J19" s="367">
        <f>J17-J18+H19</f>
        <v>0</v>
      </c>
      <c r="K19" s="368"/>
      <c r="L19" s="367">
        <f>L17-L18+J19</f>
        <v>0</v>
      </c>
      <c r="M19" s="368"/>
      <c r="N19" s="367">
        <f>N17-N18+L19</f>
        <v>0</v>
      </c>
      <c r="O19" s="368"/>
    </row>
    <row r="20" spans="1:15" x14ac:dyDescent="0.6">
      <c r="A20" s="130" t="s">
        <v>200</v>
      </c>
      <c r="B20" s="130"/>
      <c r="C20" s="134"/>
    </row>
    <row r="21" spans="1:15" ht="33.5" x14ac:dyDescent="0.95">
      <c r="A21" s="133"/>
      <c r="B21" s="133"/>
      <c r="C21" s="133"/>
      <c r="D21" s="131"/>
      <c r="E21" s="131"/>
      <c r="F21" s="132"/>
      <c r="G21" s="132"/>
      <c r="H21" s="131"/>
      <c r="I21" s="131"/>
      <c r="J21" s="131"/>
      <c r="K21" s="131"/>
      <c r="L21" s="131"/>
      <c r="M21" s="131"/>
      <c r="N21" s="131"/>
      <c r="O21" s="131"/>
    </row>
  </sheetData>
  <mergeCells count="72">
    <mergeCell ref="L19:M19"/>
    <mergeCell ref="N19:O19"/>
    <mergeCell ref="B18:C18"/>
    <mergeCell ref="D18:E18"/>
    <mergeCell ref="B19:C19"/>
    <mergeCell ref="D19:E19"/>
    <mergeCell ref="F19:G19"/>
    <mergeCell ref="H19:I19"/>
    <mergeCell ref="J19:K19"/>
    <mergeCell ref="F18:G18"/>
    <mergeCell ref="H18:I18"/>
    <mergeCell ref="J18:K18"/>
    <mergeCell ref="L18:M18"/>
    <mergeCell ref="N16:O16"/>
    <mergeCell ref="F17:G17"/>
    <mergeCell ref="H17:I17"/>
    <mergeCell ref="J17:K17"/>
    <mergeCell ref="N18:O18"/>
    <mergeCell ref="L15:M15"/>
    <mergeCell ref="N15:O15"/>
    <mergeCell ref="B14:C14"/>
    <mergeCell ref="D14:E14"/>
    <mergeCell ref="L17:M17"/>
    <mergeCell ref="N17:O17"/>
    <mergeCell ref="B16:C16"/>
    <mergeCell ref="D16:E16"/>
    <mergeCell ref="F16:G16"/>
    <mergeCell ref="H16:I16"/>
    <mergeCell ref="J16:K16"/>
    <mergeCell ref="L16:M16"/>
    <mergeCell ref="B17:C17"/>
    <mergeCell ref="D17:E17"/>
    <mergeCell ref="B15:C15"/>
    <mergeCell ref="D15:E15"/>
    <mergeCell ref="F15:G15"/>
    <mergeCell ref="H15:I15"/>
    <mergeCell ref="J15:K15"/>
    <mergeCell ref="F14:G14"/>
    <mergeCell ref="H14:I14"/>
    <mergeCell ref="J14:K14"/>
    <mergeCell ref="L14:M14"/>
    <mergeCell ref="N12:O12"/>
    <mergeCell ref="F13:G13"/>
    <mergeCell ref="H13:I13"/>
    <mergeCell ref="J13:K13"/>
    <mergeCell ref="N14:O14"/>
    <mergeCell ref="L13:M13"/>
    <mergeCell ref="N13:O13"/>
    <mergeCell ref="L12:M12"/>
    <mergeCell ref="B13:C13"/>
    <mergeCell ref="D13:E13"/>
    <mergeCell ref="H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H1:O1"/>
    <mergeCell ref="B2:C2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0"/>
  <sheetViews>
    <sheetView topLeftCell="A9" workbookViewId="0">
      <selection activeCell="E9" sqref="E9"/>
    </sheetView>
  </sheetViews>
  <sheetFormatPr defaultColWidth="30.26953125" defaultRowHeight="27.5" x14ac:dyDescent="0.55000000000000004"/>
  <cols>
    <col min="1" max="1" width="36.7265625" style="119" customWidth="1"/>
    <col min="2" max="2" width="12.26953125" style="119" customWidth="1"/>
    <col min="3" max="3" width="11.7265625" style="119" customWidth="1"/>
    <col min="4" max="4" width="17.7265625" style="119" customWidth="1"/>
    <col min="5" max="5" width="14.26953125" style="119" customWidth="1"/>
    <col min="6" max="6" width="12.81640625" style="119" customWidth="1"/>
    <col min="7" max="7" width="20" style="119" customWidth="1"/>
    <col min="8" max="8" width="7.1796875" style="142" bestFit="1" customWidth="1"/>
    <col min="9" max="9" width="17.54296875" style="142" customWidth="1"/>
    <col min="10" max="10" width="7.1796875" style="142" bestFit="1" customWidth="1"/>
    <col min="11" max="11" width="17.1796875" style="142" customWidth="1"/>
    <col min="12" max="12" width="7.1796875" style="142" bestFit="1" customWidth="1"/>
    <col min="13" max="13" width="16.7265625" style="142" bestFit="1" customWidth="1"/>
    <col min="14" max="14" width="7.1796875" style="142" bestFit="1" customWidth="1"/>
    <col min="15" max="15" width="19.26953125" style="142" customWidth="1"/>
    <col min="16" max="16384" width="30.26953125" style="142"/>
  </cols>
  <sheetData>
    <row r="1" spans="1:15" x14ac:dyDescent="0.55000000000000004">
      <c r="A1" s="118" t="s">
        <v>215</v>
      </c>
      <c r="B1" s="118"/>
      <c r="C1" s="118"/>
      <c r="D1" s="118"/>
      <c r="E1" s="118"/>
    </row>
    <row r="2" spans="1:15" ht="27" x14ac:dyDescent="0.5">
      <c r="A2" s="374" t="s">
        <v>216</v>
      </c>
      <c r="B2" s="376" t="s">
        <v>260</v>
      </c>
      <c r="C2" s="377"/>
      <c r="D2" s="363" t="s">
        <v>257</v>
      </c>
      <c r="E2" s="364"/>
      <c r="F2" s="378" t="str">
        <f>[2]Savings!F2</f>
        <v>ldtL @)&amp;(.#.#!=</v>
      </c>
      <c r="G2" s="379"/>
      <c r="H2" s="376" t="s">
        <v>180</v>
      </c>
      <c r="I2" s="377"/>
      <c r="J2" s="376" t="s">
        <v>181</v>
      </c>
      <c r="K2" s="377"/>
      <c r="L2" s="376" t="s">
        <v>182</v>
      </c>
      <c r="M2" s="377"/>
      <c r="N2" s="376" t="s">
        <v>183</v>
      </c>
      <c r="O2" s="377"/>
    </row>
    <row r="3" spans="1:15" ht="20" x14ac:dyDescent="0.4">
      <c r="A3" s="375"/>
      <c r="B3" s="145" t="s">
        <v>203</v>
      </c>
      <c r="C3" s="145" t="s">
        <v>126</v>
      </c>
      <c r="D3" s="145" t="s">
        <v>203</v>
      </c>
      <c r="E3" s="145" t="s">
        <v>126</v>
      </c>
      <c r="F3" s="145" t="s">
        <v>203</v>
      </c>
      <c r="G3" s="145" t="s">
        <v>126</v>
      </c>
      <c r="H3" s="143" t="s">
        <v>185</v>
      </c>
      <c r="I3" s="144" t="s">
        <v>126</v>
      </c>
      <c r="J3" s="143" t="s">
        <v>185</v>
      </c>
      <c r="K3" s="144" t="s">
        <v>126</v>
      </c>
      <c r="L3" s="143" t="s">
        <v>185</v>
      </c>
      <c r="M3" s="144" t="s">
        <v>126</v>
      </c>
      <c r="N3" s="143" t="s">
        <v>185</v>
      </c>
      <c r="O3" s="144" t="s">
        <v>126</v>
      </c>
    </row>
    <row r="4" spans="1:15" ht="28" x14ac:dyDescent="0.6">
      <c r="A4" s="127" t="s">
        <v>217</v>
      </c>
      <c r="B4" s="146"/>
      <c r="C4" s="146"/>
      <c r="D4" s="146"/>
      <c r="E4" s="146"/>
      <c r="F4" s="147"/>
      <c r="G4" s="147"/>
      <c r="H4" s="147"/>
      <c r="I4" s="147"/>
      <c r="J4" s="147"/>
      <c r="K4" s="147"/>
      <c r="L4" s="147"/>
      <c r="M4" s="147"/>
      <c r="N4" s="147"/>
      <c r="O4" s="147"/>
    </row>
    <row r="5" spans="1:15" ht="28" x14ac:dyDescent="0.6">
      <c r="A5" s="127" t="s">
        <v>218</v>
      </c>
      <c r="B5" s="146"/>
      <c r="C5" s="146"/>
      <c r="D5" s="146"/>
      <c r="E5" s="146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15" s="148" customFormat="1" ht="28" x14ac:dyDescent="0.6">
      <c r="A6" s="127" t="s">
        <v>219</v>
      </c>
      <c r="B6" s="146"/>
      <c r="C6" s="146"/>
      <c r="D6" s="146"/>
      <c r="E6" s="146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1:15" s="148" customFormat="1" ht="31.5" x14ac:dyDescent="0.85">
      <c r="A7" s="149" t="s">
        <v>220</v>
      </c>
      <c r="B7" s="146"/>
      <c r="C7" s="146"/>
      <c r="D7" s="146"/>
      <c r="E7" s="146"/>
      <c r="F7" s="147"/>
      <c r="G7" s="147"/>
      <c r="H7" s="147"/>
      <c r="I7" s="147"/>
      <c r="J7" s="147"/>
      <c r="K7" s="147"/>
      <c r="L7" s="147"/>
      <c r="M7" s="147"/>
      <c r="N7" s="147"/>
      <c r="O7" s="147"/>
    </row>
    <row r="8" spans="1:15" s="148" customFormat="1" ht="31.5" x14ac:dyDescent="0.85">
      <c r="A8" s="149" t="s">
        <v>221</v>
      </c>
      <c r="B8" s="146"/>
      <c r="C8" s="146"/>
      <c r="D8" s="146"/>
      <c r="E8" s="146"/>
      <c r="F8" s="147"/>
      <c r="G8" s="147"/>
      <c r="H8" s="147"/>
      <c r="I8" s="147"/>
      <c r="J8" s="147"/>
      <c r="K8" s="147"/>
      <c r="L8" s="147"/>
      <c r="M8" s="147"/>
      <c r="N8" s="147"/>
      <c r="O8" s="147"/>
    </row>
    <row r="9" spans="1:15" s="148" customFormat="1" ht="31.5" x14ac:dyDescent="0.85">
      <c r="A9" s="149" t="s">
        <v>222</v>
      </c>
      <c r="B9" s="146"/>
      <c r="C9" s="146"/>
      <c r="D9" s="146"/>
      <c r="E9" s="146"/>
      <c r="F9" s="147"/>
      <c r="G9" s="147"/>
      <c r="H9" s="147"/>
      <c r="I9" s="147"/>
      <c r="J9" s="147"/>
      <c r="K9" s="147"/>
      <c r="L9" s="147"/>
      <c r="M9" s="147"/>
      <c r="N9" s="147"/>
      <c r="O9" s="147"/>
    </row>
    <row r="10" spans="1:15" s="148" customFormat="1" ht="28" x14ac:dyDescent="0.6">
      <c r="A10" s="124"/>
      <c r="B10" s="150"/>
      <c r="C10" s="150"/>
      <c r="D10" s="150"/>
      <c r="E10" s="150"/>
      <c r="F10" s="147"/>
      <c r="G10" s="147"/>
      <c r="H10" s="147"/>
      <c r="I10" s="147"/>
      <c r="J10" s="147"/>
      <c r="K10" s="147"/>
      <c r="L10" s="147"/>
      <c r="M10" s="147"/>
      <c r="N10" s="147"/>
      <c r="O10" s="147"/>
    </row>
    <row r="11" spans="1:15" s="148" customFormat="1" ht="28" x14ac:dyDescent="0.6">
      <c r="A11" s="124"/>
      <c r="B11" s="150"/>
      <c r="C11" s="150"/>
      <c r="D11" s="150"/>
      <c r="E11" s="150"/>
      <c r="F11" s="147"/>
      <c r="G11" s="147"/>
      <c r="H11" s="147"/>
      <c r="I11" s="147"/>
      <c r="J11" s="147"/>
      <c r="K11" s="147"/>
      <c r="L11" s="147"/>
      <c r="M11" s="147"/>
      <c r="N11" s="147"/>
      <c r="O11" s="147"/>
    </row>
    <row r="12" spans="1:15" s="148" customFormat="1" ht="28" x14ac:dyDescent="0.6">
      <c r="A12" s="124"/>
      <c r="B12" s="150"/>
      <c r="C12" s="150"/>
      <c r="D12" s="150"/>
      <c r="E12" s="150"/>
      <c r="F12" s="147"/>
      <c r="G12" s="147"/>
      <c r="H12" s="147"/>
      <c r="I12" s="147"/>
      <c r="J12" s="147"/>
      <c r="K12" s="147"/>
      <c r="L12" s="147"/>
      <c r="M12" s="147"/>
      <c r="N12" s="147"/>
      <c r="O12" s="147"/>
    </row>
    <row r="13" spans="1:15" s="148" customFormat="1" ht="58.5" x14ac:dyDescent="0.6">
      <c r="A13" s="151" t="s">
        <v>223</v>
      </c>
      <c r="B13" s="147">
        <f t="shared" ref="B13:O13" si="0">SUM(B4:B12)</f>
        <v>0</v>
      </c>
      <c r="C13" s="147">
        <f t="shared" si="0"/>
        <v>0</v>
      </c>
      <c r="D13" s="147">
        <f t="shared" si="0"/>
        <v>0</v>
      </c>
      <c r="E13" s="147">
        <f t="shared" si="0"/>
        <v>0</v>
      </c>
      <c r="F13" s="147">
        <f t="shared" si="0"/>
        <v>0</v>
      </c>
      <c r="G13" s="147">
        <f t="shared" si="0"/>
        <v>0</v>
      </c>
      <c r="H13" s="147">
        <f t="shared" si="0"/>
        <v>0</v>
      </c>
      <c r="I13" s="147">
        <f t="shared" si="0"/>
        <v>0</v>
      </c>
      <c r="J13" s="147">
        <f t="shared" si="0"/>
        <v>0</v>
      </c>
      <c r="K13" s="147">
        <f t="shared" si="0"/>
        <v>0</v>
      </c>
      <c r="L13" s="147">
        <f t="shared" si="0"/>
        <v>0</v>
      </c>
      <c r="M13" s="147">
        <f t="shared" si="0"/>
        <v>0</v>
      </c>
      <c r="N13" s="147">
        <f t="shared" si="0"/>
        <v>0</v>
      </c>
      <c r="O13" s="147">
        <f t="shared" si="0"/>
        <v>0</v>
      </c>
    </row>
    <row r="14" spans="1:15" s="148" customFormat="1" ht="27" x14ac:dyDescent="0.5">
      <c r="A14" s="152"/>
      <c r="B14" s="152"/>
      <c r="C14" s="152"/>
      <c r="D14" s="152"/>
      <c r="E14" s="152"/>
      <c r="F14" s="153"/>
      <c r="G14" s="153"/>
      <c r="H14" s="154"/>
      <c r="I14" s="154"/>
      <c r="J14" s="154"/>
      <c r="K14" s="154"/>
      <c r="L14" s="154"/>
      <c r="M14" s="154"/>
      <c r="N14" s="154"/>
      <c r="O14" s="154"/>
    </row>
    <row r="15" spans="1:15" s="148" customFormat="1" x14ac:dyDescent="0.55000000000000004">
      <c r="A15" s="118" t="s">
        <v>224</v>
      </c>
      <c r="B15" s="118"/>
      <c r="C15" s="118"/>
      <c r="D15" s="118"/>
      <c r="E15" s="118"/>
      <c r="F15" s="119"/>
      <c r="G15" s="119"/>
      <c r="H15" s="142"/>
      <c r="I15" s="142"/>
      <c r="J15" s="142"/>
      <c r="K15" s="142"/>
      <c r="L15" s="142"/>
      <c r="M15" s="142"/>
      <c r="N15" s="142"/>
      <c r="O15" s="142"/>
    </row>
    <row r="16" spans="1:15" s="148" customFormat="1" ht="27" x14ac:dyDescent="0.5">
      <c r="A16" s="374" t="s">
        <v>216</v>
      </c>
      <c r="B16" s="376" t="s">
        <v>260</v>
      </c>
      <c r="C16" s="377"/>
      <c r="D16" s="363" t="s">
        <v>257</v>
      </c>
      <c r="E16" s="364"/>
      <c r="F16" s="378" t="str">
        <f>F2</f>
        <v>ldtL @)&amp;(.#.#!=</v>
      </c>
      <c r="G16" s="379"/>
      <c r="H16" s="376" t="s">
        <v>180</v>
      </c>
      <c r="I16" s="377"/>
      <c r="J16" s="376" t="s">
        <v>181</v>
      </c>
      <c r="K16" s="377"/>
      <c r="L16" s="376" t="s">
        <v>182</v>
      </c>
      <c r="M16" s="377"/>
      <c r="N16" s="376" t="s">
        <v>183</v>
      </c>
      <c r="O16" s="377"/>
    </row>
    <row r="17" spans="1:15" s="148" customFormat="1" ht="20" x14ac:dyDescent="0.4">
      <c r="A17" s="375"/>
      <c r="B17" s="376" t="s">
        <v>126</v>
      </c>
      <c r="C17" s="377"/>
      <c r="D17" s="376" t="s">
        <v>126</v>
      </c>
      <c r="E17" s="377"/>
      <c r="F17" s="376" t="s">
        <v>126</v>
      </c>
      <c r="G17" s="377"/>
      <c r="H17" s="376" t="s">
        <v>126</v>
      </c>
      <c r="I17" s="377"/>
      <c r="J17" s="376" t="s">
        <v>126</v>
      </c>
      <c r="K17" s="377"/>
      <c r="L17" s="376" t="s">
        <v>126</v>
      </c>
      <c r="M17" s="377"/>
      <c r="N17" s="376" t="s">
        <v>126</v>
      </c>
      <c r="O17" s="377"/>
    </row>
    <row r="18" spans="1:15" s="148" customFormat="1" ht="28" x14ac:dyDescent="0.6">
      <c r="A18" s="127" t="str">
        <f>A4</f>
        <v>Aofj;flos C0f -s_</v>
      </c>
      <c r="B18" s="380"/>
      <c r="C18" s="381"/>
      <c r="D18" s="380"/>
      <c r="E18" s="381"/>
      <c r="F18" s="380"/>
      <c r="G18" s="381"/>
      <c r="H18" s="380"/>
      <c r="I18" s="381"/>
      <c r="J18" s="380"/>
      <c r="K18" s="381"/>
      <c r="L18" s="380"/>
      <c r="M18" s="381"/>
      <c r="N18" s="380"/>
      <c r="O18" s="381"/>
    </row>
    <row r="19" spans="1:15" s="148" customFormat="1" ht="28" x14ac:dyDescent="0.6">
      <c r="A19" s="127" t="str">
        <f t="shared" ref="A19:A26" si="1">A5</f>
        <v>xfo/ kr]{h C0f -v_</v>
      </c>
      <c r="B19" s="380"/>
      <c r="C19" s="381"/>
      <c r="D19" s="380"/>
      <c r="E19" s="381"/>
      <c r="F19" s="380"/>
      <c r="G19" s="381"/>
      <c r="H19" s="380"/>
      <c r="I19" s="381"/>
      <c r="J19" s="380"/>
      <c r="K19" s="381"/>
      <c r="L19" s="380"/>
      <c r="M19" s="381"/>
      <c r="N19" s="380"/>
      <c r="O19" s="381"/>
    </row>
    <row r="20" spans="1:15" s="148" customFormat="1" ht="28" x14ac:dyDescent="0.6">
      <c r="A20" s="127" t="str">
        <f t="shared" si="1"/>
        <v>;d"x C0f -u_</v>
      </c>
      <c r="B20" s="380"/>
      <c r="C20" s="381"/>
      <c r="D20" s="380"/>
      <c r="E20" s="381"/>
      <c r="F20" s="380"/>
      <c r="G20" s="381"/>
      <c r="H20" s="380"/>
      <c r="I20" s="381"/>
      <c r="J20" s="380"/>
      <c r="K20" s="381"/>
      <c r="L20" s="380"/>
      <c r="M20" s="381"/>
      <c r="N20" s="380"/>
      <c r="O20" s="381"/>
    </row>
    <row r="21" spans="1:15" s="148" customFormat="1" ht="28" x14ac:dyDescent="0.6">
      <c r="A21" s="127" t="str">
        <f t="shared" si="1"/>
        <v>................ C0f -3_</v>
      </c>
      <c r="B21" s="380"/>
      <c r="C21" s="381"/>
      <c r="D21" s="380"/>
      <c r="E21" s="381"/>
      <c r="F21" s="380"/>
      <c r="G21" s="381"/>
      <c r="H21" s="380"/>
      <c r="I21" s="381"/>
      <c r="J21" s="380"/>
      <c r="K21" s="381"/>
      <c r="L21" s="380"/>
      <c r="M21" s="381"/>
      <c r="N21" s="380"/>
      <c r="O21" s="381"/>
    </row>
    <row r="22" spans="1:15" s="148" customFormat="1" ht="28" x14ac:dyDescent="0.6">
      <c r="A22" s="127" t="str">
        <f t="shared" si="1"/>
        <v>................ C0f -8=_</v>
      </c>
      <c r="B22" s="380"/>
      <c r="C22" s="381"/>
      <c r="D22" s="380"/>
      <c r="E22" s="381"/>
      <c r="F22" s="380"/>
      <c r="G22" s="381"/>
      <c r="H22" s="380"/>
      <c r="I22" s="381"/>
      <c r="J22" s="380"/>
      <c r="K22" s="381"/>
      <c r="L22" s="380"/>
      <c r="M22" s="381"/>
      <c r="N22" s="380"/>
      <c r="O22" s="381"/>
    </row>
    <row r="23" spans="1:15" s="148" customFormat="1" ht="28" x14ac:dyDescent="0.6">
      <c r="A23" s="127" t="str">
        <f t="shared" si="1"/>
        <v>................ C0f -r_</v>
      </c>
      <c r="B23" s="380"/>
      <c r="C23" s="381"/>
      <c r="D23" s="380"/>
      <c r="E23" s="381"/>
      <c r="F23" s="380"/>
      <c r="G23" s="381"/>
      <c r="H23" s="380"/>
      <c r="I23" s="381"/>
      <c r="J23" s="380"/>
      <c r="K23" s="381"/>
      <c r="L23" s="380"/>
      <c r="M23" s="381"/>
      <c r="N23" s="380"/>
      <c r="O23" s="381"/>
    </row>
    <row r="24" spans="1:15" s="148" customFormat="1" ht="28" x14ac:dyDescent="0.6">
      <c r="A24" s="127">
        <f t="shared" si="1"/>
        <v>0</v>
      </c>
      <c r="B24" s="380"/>
      <c r="C24" s="381"/>
      <c r="D24" s="380"/>
      <c r="E24" s="381"/>
      <c r="F24" s="380"/>
      <c r="G24" s="381"/>
      <c r="H24" s="380"/>
      <c r="I24" s="381"/>
      <c r="J24" s="380"/>
      <c r="K24" s="381"/>
      <c r="L24" s="380"/>
      <c r="M24" s="381"/>
      <c r="N24" s="380"/>
      <c r="O24" s="381"/>
    </row>
    <row r="25" spans="1:15" s="148" customFormat="1" ht="28" x14ac:dyDescent="0.6">
      <c r="A25" s="127">
        <f t="shared" si="1"/>
        <v>0</v>
      </c>
      <c r="B25" s="380"/>
      <c r="C25" s="381"/>
      <c r="D25" s="380"/>
      <c r="E25" s="381"/>
      <c r="F25" s="380"/>
      <c r="G25" s="381"/>
      <c r="H25" s="380"/>
      <c r="I25" s="381"/>
      <c r="J25" s="380"/>
      <c r="K25" s="381"/>
      <c r="L25" s="380"/>
      <c r="M25" s="381"/>
      <c r="N25" s="380"/>
      <c r="O25" s="381"/>
    </row>
    <row r="26" spans="1:15" s="148" customFormat="1" ht="28" x14ac:dyDescent="0.6">
      <c r="A26" s="127">
        <f t="shared" si="1"/>
        <v>0</v>
      </c>
      <c r="B26" s="380"/>
      <c r="C26" s="381"/>
      <c r="D26" s="380"/>
      <c r="E26" s="381"/>
      <c r="F26" s="380"/>
      <c r="G26" s="381"/>
      <c r="H26" s="380"/>
      <c r="I26" s="381"/>
      <c r="J26" s="380"/>
      <c r="K26" s="381"/>
      <c r="L26" s="380"/>
      <c r="M26" s="381"/>
      <c r="N26" s="380"/>
      <c r="O26" s="381"/>
    </row>
    <row r="27" spans="1:15" s="148" customFormat="1" ht="58.5" x14ac:dyDescent="0.6">
      <c r="A27" s="151" t="s">
        <v>225</v>
      </c>
      <c r="B27" s="380">
        <f>SUM(B18:C26)</f>
        <v>0</v>
      </c>
      <c r="C27" s="381"/>
      <c r="D27" s="380">
        <f>SUM(D18:E26)</f>
        <v>0</v>
      </c>
      <c r="E27" s="381"/>
      <c r="F27" s="380">
        <f>SUM(F18:G26)</f>
        <v>0</v>
      </c>
      <c r="G27" s="381"/>
      <c r="H27" s="380">
        <f>SUM(H18:I26)</f>
        <v>0</v>
      </c>
      <c r="I27" s="381"/>
      <c r="J27" s="380">
        <f>SUM(J18:K26)</f>
        <v>0</v>
      </c>
      <c r="K27" s="381"/>
      <c r="L27" s="380">
        <f>SUM(L18:M26)</f>
        <v>0</v>
      </c>
      <c r="M27" s="381"/>
      <c r="N27" s="380">
        <f>SUM(N18:O26)</f>
        <v>0</v>
      </c>
      <c r="O27" s="381"/>
    </row>
    <row r="28" spans="1:15" s="148" customFormat="1" ht="27" x14ac:dyDescent="0.5">
      <c r="A28" s="382" t="s">
        <v>226</v>
      </c>
      <c r="B28" s="376" t="s">
        <v>260</v>
      </c>
      <c r="C28" s="377"/>
      <c r="D28" s="363" t="s">
        <v>257</v>
      </c>
      <c r="E28" s="364"/>
      <c r="F28" s="378" t="str">
        <f>F2</f>
        <v>ldtL @)&amp;(.#.#!=</v>
      </c>
      <c r="G28" s="379"/>
      <c r="H28" s="376" t="s">
        <v>180</v>
      </c>
      <c r="I28" s="377"/>
      <c r="J28" s="376" t="s">
        <v>181</v>
      </c>
      <c r="K28" s="377"/>
      <c r="L28" s="376" t="s">
        <v>182</v>
      </c>
      <c r="M28" s="377"/>
      <c r="N28" s="376" t="s">
        <v>183</v>
      </c>
      <c r="O28" s="377"/>
    </row>
    <row r="29" spans="1:15" s="148" customFormat="1" ht="22" x14ac:dyDescent="0.6">
      <c r="A29" s="382"/>
      <c r="B29" s="380"/>
      <c r="C29" s="381"/>
      <c r="D29" s="380"/>
      <c r="E29" s="381"/>
      <c r="F29" s="380">
        <f>G13-F27</f>
        <v>0</v>
      </c>
      <c r="G29" s="381"/>
      <c r="H29" s="380">
        <f>I13-H27+F29</f>
        <v>0</v>
      </c>
      <c r="I29" s="381"/>
      <c r="J29" s="380">
        <f>K13-J27+H29</f>
        <v>0</v>
      </c>
      <c r="K29" s="381"/>
      <c r="L29" s="380">
        <f>M13-L27+J29</f>
        <v>0</v>
      </c>
      <c r="M29" s="381"/>
      <c r="N29" s="380">
        <f>O13-N27+L29</f>
        <v>0</v>
      </c>
      <c r="O29" s="381"/>
    </row>
    <row r="30" spans="1:15" s="148" customFormat="1" ht="27" x14ac:dyDescent="0.4">
      <c r="A30" s="155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4"/>
      <c r="O30" s="154"/>
    </row>
  </sheetData>
  <mergeCells count="108">
    <mergeCell ref="B27:C27"/>
    <mergeCell ref="D27:E27"/>
    <mergeCell ref="F27:G27"/>
    <mergeCell ref="H27:I27"/>
    <mergeCell ref="J27:K27"/>
    <mergeCell ref="L27:M27"/>
    <mergeCell ref="N27:O27"/>
    <mergeCell ref="A28:A29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L24:M24"/>
    <mergeCell ref="N24:O24"/>
    <mergeCell ref="B23:C23"/>
    <mergeCell ref="D23:E23"/>
    <mergeCell ref="F23:G23"/>
    <mergeCell ref="H23:I23"/>
    <mergeCell ref="J23:K23"/>
    <mergeCell ref="L23:M23"/>
    <mergeCell ref="F25:G25"/>
    <mergeCell ref="H25:I25"/>
    <mergeCell ref="J25:K25"/>
    <mergeCell ref="L25:M25"/>
    <mergeCell ref="N23:O23"/>
    <mergeCell ref="B24:C24"/>
    <mergeCell ref="D24:E24"/>
    <mergeCell ref="F24:G24"/>
    <mergeCell ref="H24:I24"/>
    <mergeCell ref="J24:K24"/>
    <mergeCell ref="N25:O25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L20:M20"/>
    <mergeCell ref="N20:O20"/>
    <mergeCell ref="B19:C19"/>
    <mergeCell ref="D19:E19"/>
    <mergeCell ref="F19:G19"/>
    <mergeCell ref="H19:I19"/>
    <mergeCell ref="J19:K19"/>
    <mergeCell ref="L19:M19"/>
    <mergeCell ref="F21:G21"/>
    <mergeCell ref="H21:I21"/>
    <mergeCell ref="J21:K21"/>
    <mergeCell ref="L21:M21"/>
    <mergeCell ref="N19:O19"/>
    <mergeCell ref="B20:C20"/>
    <mergeCell ref="D20:E20"/>
    <mergeCell ref="F20:G20"/>
    <mergeCell ref="H20:I20"/>
    <mergeCell ref="J20:K20"/>
    <mergeCell ref="N21:O21"/>
    <mergeCell ref="L17:M17"/>
    <mergeCell ref="L2:M2"/>
    <mergeCell ref="N2:O2"/>
    <mergeCell ref="L16:M16"/>
    <mergeCell ref="N16:O16"/>
    <mergeCell ref="N17:O17"/>
    <mergeCell ref="B18:C18"/>
    <mergeCell ref="D18:E18"/>
    <mergeCell ref="F18:G18"/>
    <mergeCell ref="H18:I18"/>
    <mergeCell ref="J18:K18"/>
    <mergeCell ref="L18:M18"/>
    <mergeCell ref="N18:O18"/>
    <mergeCell ref="B17:C17"/>
    <mergeCell ref="D17:E17"/>
    <mergeCell ref="A2:A3"/>
    <mergeCell ref="B2:C2"/>
    <mergeCell ref="D2:E2"/>
    <mergeCell ref="F2:G2"/>
    <mergeCell ref="H2:I2"/>
    <mergeCell ref="J2:K2"/>
    <mergeCell ref="A16:A17"/>
    <mergeCell ref="B16:C16"/>
    <mergeCell ref="D16:E16"/>
    <mergeCell ref="F16:G16"/>
    <mergeCell ref="H16:I16"/>
    <mergeCell ref="J16:K16"/>
    <mergeCell ref="F17:G17"/>
    <mergeCell ref="H17:I17"/>
    <mergeCell ref="J17:K1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9"/>
  <sheetViews>
    <sheetView workbookViewId="0">
      <selection activeCell="J4" sqref="J4"/>
    </sheetView>
  </sheetViews>
  <sheetFormatPr defaultColWidth="30.26953125" defaultRowHeight="28" x14ac:dyDescent="0.6"/>
  <cols>
    <col min="1" max="1" width="25.453125" style="119" customWidth="1"/>
    <col min="2" max="2" width="15.26953125" style="119" customWidth="1"/>
    <col min="3" max="3" width="20.26953125" style="119" customWidth="1"/>
    <col min="4" max="4" width="17.7265625" style="119" customWidth="1"/>
    <col min="5" max="5" width="16.81640625" style="119" bestFit="1" customWidth="1"/>
    <col min="6" max="7" width="16.54296875" style="120" customWidth="1"/>
    <col min="8" max="8" width="13.453125" style="119" bestFit="1" customWidth="1"/>
    <col min="9" max="9" width="17.54296875" style="119" customWidth="1"/>
    <col min="10" max="10" width="8.1796875" style="119" bestFit="1" customWidth="1"/>
    <col min="11" max="11" width="17.1796875" style="119" customWidth="1"/>
    <col min="12" max="12" width="8.1796875" style="119" bestFit="1" customWidth="1"/>
    <col min="13" max="13" width="24.54296875" style="119" bestFit="1" customWidth="1"/>
    <col min="14" max="14" width="8.1796875" style="119" bestFit="1" customWidth="1"/>
    <col min="15" max="15" width="19.26953125" style="119" customWidth="1"/>
    <col min="16" max="16384" width="30.26953125" style="119"/>
  </cols>
  <sheetData>
    <row r="1" spans="1:15" ht="29.5" x14ac:dyDescent="0.75">
      <c r="A1" s="118" t="s">
        <v>201</v>
      </c>
      <c r="B1" s="118"/>
      <c r="C1" s="118"/>
      <c r="H1" s="360" t="s">
        <v>192</v>
      </c>
      <c r="I1" s="360"/>
      <c r="J1" s="360"/>
      <c r="K1" s="360"/>
      <c r="L1" s="360"/>
      <c r="M1" s="360"/>
      <c r="N1" s="360"/>
      <c r="O1" s="360"/>
    </row>
    <row r="2" spans="1:15" s="135" customFormat="1" x14ac:dyDescent="0.6">
      <c r="A2" s="121" t="s">
        <v>202</v>
      </c>
      <c r="B2" s="361" t="s">
        <v>260</v>
      </c>
      <c r="C2" s="362"/>
      <c r="D2" s="363" t="s">
        <v>257</v>
      </c>
      <c r="E2" s="364"/>
      <c r="F2" s="365" t="str">
        <f>[2]Share!F2</f>
        <v>ldtL @)&amp;(.#.#!=</v>
      </c>
      <c r="G2" s="366"/>
      <c r="H2" s="361" t="s">
        <v>180</v>
      </c>
      <c r="I2" s="362"/>
      <c r="J2" s="361" t="s">
        <v>181</v>
      </c>
      <c r="K2" s="362"/>
      <c r="L2" s="361" t="s">
        <v>182</v>
      </c>
      <c r="M2" s="362"/>
      <c r="N2" s="361" t="s">
        <v>183</v>
      </c>
      <c r="O2" s="362"/>
    </row>
    <row r="3" spans="1:15" s="135" customFormat="1" x14ac:dyDescent="0.6">
      <c r="A3" s="136"/>
      <c r="B3" s="121" t="s">
        <v>203</v>
      </c>
      <c r="C3" s="121" t="s">
        <v>126</v>
      </c>
      <c r="D3" s="121" t="s">
        <v>203</v>
      </c>
      <c r="E3" s="121" t="s">
        <v>126</v>
      </c>
      <c r="F3" s="123" t="s">
        <v>203</v>
      </c>
      <c r="G3" s="123" t="s">
        <v>126</v>
      </c>
      <c r="H3" s="121" t="s">
        <v>203</v>
      </c>
      <c r="I3" s="121" t="s">
        <v>126</v>
      </c>
      <c r="J3" s="121" t="s">
        <v>203</v>
      </c>
      <c r="K3" s="121" t="s">
        <v>126</v>
      </c>
      <c r="L3" s="121" t="s">
        <v>203</v>
      </c>
      <c r="M3" s="121" t="s">
        <v>126</v>
      </c>
      <c r="N3" s="121" t="s">
        <v>203</v>
      </c>
      <c r="O3" s="121" t="s">
        <v>126</v>
      </c>
    </row>
    <row r="4" spans="1:15" s="135" customFormat="1" ht="33.5" x14ac:dyDescent="0.95">
      <c r="A4" s="124" t="s">
        <v>204</v>
      </c>
      <c r="B4" s="124"/>
      <c r="C4" s="124"/>
      <c r="D4" s="125"/>
      <c r="E4" s="125"/>
      <c r="F4" s="126"/>
      <c r="G4" s="126"/>
      <c r="H4" s="125"/>
      <c r="I4" s="125"/>
      <c r="J4" s="125"/>
      <c r="K4" s="125"/>
      <c r="L4" s="125"/>
      <c r="M4" s="125"/>
      <c r="N4" s="125"/>
      <c r="O4" s="125"/>
    </row>
    <row r="5" spans="1:15" s="135" customFormat="1" ht="33.5" x14ac:dyDescent="0.95">
      <c r="A5" s="124" t="s">
        <v>205</v>
      </c>
      <c r="B5" s="124"/>
      <c r="C5" s="124"/>
      <c r="D5" s="125"/>
      <c r="E5" s="125"/>
      <c r="F5" s="126"/>
      <c r="G5" s="126"/>
      <c r="H5" s="125"/>
      <c r="I5" s="125"/>
      <c r="J5" s="125"/>
      <c r="K5" s="125"/>
      <c r="L5" s="125"/>
      <c r="M5" s="125"/>
      <c r="N5" s="125"/>
      <c r="O5" s="125"/>
    </row>
    <row r="6" spans="1:15" s="135" customFormat="1" ht="33.5" x14ac:dyDescent="0.95">
      <c r="A6" s="124" t="s">
        <v>206</v>
      </c>
      <c r="B6" s="124"/>
      <c r="C6" s="124"/>
      <c r="D6" s="125"/>
      <c r="E6" s="125"/>
      <c r="F6" s="126"/>
      <c r="G6" s="126"/>
      <c r="H6" s="125"/>
      <c r="I6" s="125"/>
      <c r="J6" s="125"/>
      <c r="K6" s="125"/>
      <c r="L6" s="125"/>
      <c r="M6" s="125"/>
      <c r="N6" s="125"/>
      <c r="O6" s="125"/>
    </row>
    <row r="7" spans="1:15" s="135" customFormat="1" ht="33.5" x14ac:dyDescent="0.95">
      <c r="A7" s="124" t="s">
        <v>207</v>
      </c>
      <c r="B7" s="124"/>
      <c r="C7" s="124"/>
      <c r="D7" s="125"/>
      <c r="E7" s="137"/>
      <c r="F7" s="126"/>
      <c r="G7" s="126"/>
      <c r="H7" s="125"/>
      <c r="I7" s="125"/>
      <c r="J7" s="125"/>
      <c r="K7" s="125"/>
      <c r="L7" s="125"/>
      <c r="M7" s="125"/>
      <c r="N7" s="125"/>
      <c r="O7" s="125"/>
    </row>
    <row r="8" spans="1:15" s="135" customFormat="1" ht="33.5" x14ac:dyDescent="0.95">
      <c r="A8" s="124" t="s">
        <v>208</v>
      </c>
      <c r="B8" s="124"/>
      <c r="C8" s="124"/>
      <c r="D8" s="125"/>
      <c r="E8" s="125"/>
      <c r="F8" s="126"/>
      <c r="G8" s="126"/>
      <c r="H8" s="125"/>
      <c r="I8" s="125"/>
      <c r="J8" s="125"/>
      <c r="K8" s="125"/>
      <c r="L8" s="125"/>
      <c r="M8" s="125"/>
      <c r="N8" s="125"/>
      <c r="O8" s="125"/>
    </row>
    <row r="9" spans="1:15" s="135" customFormat="1" ht="33.5" x14ac:dyDescent="0.95">
      <c r="A9" s="124" t="s">
        <v>209</v>
      </c>
      <c r="B9" s="124"/>
      <c r="C9" s="124"/>
      <c r="D9" s="125"/>
      <c r="E9" s="125"/>
      <c r="F9" s="126"/>
      <c r="G9" s="126"/>
      <c r="H9" s="125"/>
      <c r="I9" s="125"/>
      <c r="J9" s="125"/>
      <c r="K9" s="125"/>
      <c r="L9" s="125"/>
      <c r="M9" s="125"/>
      <c r="N9" s="125"/>
      <c r="O9" s="125"/>
    </row>
    <row r="10" spans="1:15" s="135" customFormat="1" ht="33.5" x14ac:dyDescent="0.95">
      <c r="A10" s="124" t="s">
        <v>210</v>
      </c>
      <c r="B10" s="124"/>
      <c r="C10" s="124"/>
      <c r="D10" s="125"/>
      <c r="E10" s="125"/>
      <c r="F10" s="126"/>
      <c r="G10" s="126"/>
      <c r="H10" s="125"/>
      <c r="I10" s="125"/>
      <c r="J10" s="125"/>
      <c r="K10" s="125"/>
      <c r="L10" s="125"/>
      <c r="M10" s="125"/>
      <c r="N10" s="125"/>
      <c r="O10" s="125"/>
    </row>
    <row r="11" spans="1:15" s="135" customFormat="1" ht="33.5" x14ac:dyDescent="0.95">
      <c r="A11" s="124"/>
      <c r="B11" s="124"/>
      <c r="C11" s="124"/>
      <c r="D11" s="125"/>
      <c r="E11" s="125"/>
      <c r="F11" s="126"/>
      <c r="G11" s="126"/>
      <c r="H11" s="125"/>
      <c r="I11" s="125"/>
      <c r="J11" s="125"/>
      <c r="K11" s="125"/>
      <c r="L11" s="125"/>
      <c r="M11" s="125"/>
      <c r="N11" s="125"/>
      <c r="O11" s="125"/>
    </row>
    <row r="12" spans="1:15" s="135" customFormat="1" ht="33.5" x14ac:dyDescent="0.95">
      <c r="A12" s="124"/>
      <c r="B12" s="124"/>
      <c r="C12" s="124"/>
      <c r="D12" s="125"/>
      <c r="E12" s="125"/>
      <c r="F12" s="126"/>
      <c r="G12" s="126"/>
      <c r="H12" s="125"/>
      <c r="I12" s="125"/>
      <c r="J12" s="125"/>
      <c r="K12" s="125"/>
      <c r="L12" s="125"/>
      <c r="M12" s="125"/>
      <c r="N12" s="125"/>
      <c r="O12" s="125"/>
    </row>
    <row r="13" spans="1:15" s="135" customFormat="1" ht="33.5" x14ac:dyDescent="0.95">
      <c r="A13" s="124"/>
      <c r="B13" s="124"/>
      <c r="C13" s="124"/>
      <c r="D13" s="125"/>
      <c r="E13" s="125"/>
      <c r="F13" s="126"/>
      <c r="G13" s="126"/>
      <c r="H13" s="125"/>
      <c r="I13" s="125"/>
      <c r="J13" s="125"/>
      <c r="K13" s="125"/>
      <c r="L13" s="125"/>
      <c r="M13" s="125"/>
      <c r="N13" s="125"/>
      <c r="O13" s="125"/>
    </row>
    <row r="14" spans="1:15" s="135" customFormat="1" ht="33.5" x14ac:dyDescent="0.95">
      <c r="A14" s="124"/>
      <c r="B14" s="124"/>
      <c r="C14" s="124"/>
      <c r="D14" s="125"/>
      <c r="E14" s="125"/>
      <c r="F14" s="126"/>
      <c r="G14" s="126"/>
      <c r="H14" s="125"/>
      <c r="I14" s="125"/>
      <c r="J14" s="125"/>
      <c r="K14" s="125"/>
      <c r="L14" s="125"/>
      <c r="M14" s="125"/>
      <c r="N14" s="125"/>
      <c r="O14" s="125"/>
    </row>
    <row r="15" spans="1:15" s="135" customFormat="1" ht="33.5" x14ac:dyDescent="0.95">
      <c r="A15" s="124"/>
      <c r="B15" s="124"/>
      <c r="C15" s="124"/>
      <c r="D15" s="125"/>
      <c r="E15" s="125"/>
      <c r="F15" s="126"/>
      <c r="G15" s="126"/>
      <c r="H15" s="125"/>
      <c r="I15" s="125"/>
      <c r="J15" s="125"/>
      <c r="K15" s="125"/>
      <c r="L15" s="125"/>
      <c r="M15" s="125"/>
      <c r="N15" s="125"/>
      <c r="O15" s="125"/>
    </row>
    <row r="16" spans="1:15" s="135" customFormat="1" ht="33.5" x14ac:dyDescent="0.95">
      <c r="A16" s="124"/>
      <c r="B16" s="124"/>
      <c r="C16" s="124"/>
      <c r="D16" s="125"/>
      <c r="E16" s="125"/>
      <c r="F16" s="126"/>
      <c r="G16" s="126"/>
      <c r="H16" s="125"/>
      <c r="I16" s="125"/>
      <c r="J16" s="125"/>
      <c r="K16" s="125"/>
      <c r="L16" s="125"/>
      <c r="M16" s="125"/>
      <c r="N16" s="125"/>
      <c r="O16" s="125"/>
    </row>
    <row r="17" spans="1:15" s="135" customFormat="1" ht="33.5" x14ac:dyDescent="0.95">
      <c r="A17" s="121" t="s">
        <v>17</v>
      </c>
      <c r="B17" s="125">
        <f t="shared" ref="B17:H17" si="0">SUM(B4:B12)</f>
        <v>0</v>
      </c>
      <c r="C17" s="125">
        <f t="shared" si="0"/>
        <v>0</v>
      </c>
      <c r="D17" s="125">
        <f t="shared" si="0"/>
        <v>0</v>
      </c>
      <c r="E17" s="125">
        <f t="shared" si="0"/>
        <v>0</v>
      </c>
      <c r="F17" s="126">
        <f t="shared" si="0"/>
        <v>0</v>
      </c>
      <c r="G17" s="126">
        <f t="shared" si="0"/>
        <v>0</v>
      </c>
      <c r="H17" s="125">
        <f t="shared" si="0"/>
        <v>0</v>
      </c>
      <c r="I17" s="125">
        <f>SUM(I4:I12)</f>
        <v>0</v>
      </c>
      <c r="J17" s="125"/>
      <c r="K17" s="125">
        <f>SUM(K4:K12)</f>
        <v>0</v>
      </c>
      <c r="L17" s="125"/>
      <c r="M17" s="125">
        <f>SUM(M4:M12)</f>
        <v>0</v>
      </c>
      <c r="N17" s="125"/>
      <c r="O17" s="125">
        <f>SUM(O4:O12)</f>
        <v>0</v>
      </c>
    </row>
    <row r="18" spans="1:15" x14ac:dyDescent="0.6">
      <c r="A18" s="130" t="s">
        <v>211</v>
      </c>
      <c r="B18" s="130"/>
      <c r="C18" s="130"/>
    </row>
    <row r="20" spans="1:15" x14ac:dyDescent="0.6">
      <c r="A20" s="118" t="s">
        <v>212</v>
      </c>
      <c r="B20" s="118"/>
      <c r="C20" s="118"/>
    </row>
    <row r="21" spans="1:15" ht="27.5" x14ac:dyDescent="0.55000000000000004">
      <c r="A21" s="121" t="s">
        <v>160</v>
      </c>
      <c r="B21" s="361" t="s">
        <v>260</v>
      </c>
      <c r="C21" s="362"/>
      <c r="D21" s="363" t="s">
        <v>257</v>
      </c>
      <c r="E21" s="364"/>
      <c r="F21" s="365" t="str">
        <f>F2</f>
        <v>ldtL @)&amp;(.#.#!=</v>
      </c>
      <c r="G21" s="366"/>
      <c r="H21" s="361" t="s">
        <v>180</v>
      </c>
      <c r="I21" s="362"/>
      <c r="J21" s="361" t="s">
        <v>181</v>
      </c>
      <c r="K21" s="362"/>
      <c r="L21" s="361" t="s">
        <v>182</v>
      </c>
      <c r="M21" s="362"/>
      <c r="N21" s="361" t="s">
        <v>183</v>
      </c>
      <c r="O21" s="362"/>
    </row>
    <row r="22" spans="1:15" ht="27.5" x14ac:dyDescent="0.55000000000000004">
      <c r="A22" s="136"/>
      <c r="B22" s="121" t="s">
        <v>203</v>
      </c>
      <c r="C22" s="121" t="s">
        <v>126</v>
      </c>
      <c r="D22" s="121" t="s">
        <v>203</v>
      </c>
      <c r="E22" s="121" t="s">
        <v>126</v>
      </c>
      <c r="F22" s="123" t="s">
        <v>203</v>
      </c>
      <c r="G22" s="123" t="s">
        <v>126</v>
      </c>
      <c r="H22" s="121" t="s">
        <v>203</v>
      </c>
      <c r="I22" s="121" t="s">
        <v>126</v>
      </c>
      <c r="J22" s="121" t="s">
        <v>203</v>
      </c>
      <c r="K22" s="121" t="s">
        <v>126</v>
      </c>
      <c r="L22" s="121" t="s">
        <v>203</v>
      </c>
      <c r="M22" s="121" t="s">
        <v>126</v>
      </c>
      <c r="N22" s="121" t="s">
        <v>203</v>
      </c>
      <c r="O22" s="121" t="s">
        <v>126</v>
      </c>
    </row>
    <row r="23" spans="1:15" ht="33.5" x14ac:dyDescent="0.95">
      <c r="A23" s="124" t="str">
        <f>A4</f>
        <v>lgoldt dfl;s</v>
      </c>
      <c r="B23" s="138"/>
      <c r="C23" s="138"/>
      <c r="D23" s="125"/>
      <c r="E23" s="125"/>
      <c r="F23" s="126"/>
      <c r="G23" s="126"/>
      <c r="H23" s="125"/>
      <c r="I23" s="125"/>
      <c r="J23" s="125"/>
      <c r="K23" s="125"/>
      <c r="L23" s="125"/>
      <c r="M23" s="125"/>
      <c r="N23" s="125"/>
      <c r="O23" s="125"/>
    </row>
    <row r="24" spans="1:15" ht="33.5" x14ac:dyDescent="0.95">
      <c r="A24" s="124" t="str">
        <f t="shared" ref="A24:A35" si="1">A5</f>
        <v>afn</v>
      </c>
      <c r="B24" s="138"/>
      <c r="C24" s="138"/>
      <c r="D24" s="125"/>
      <c r="E24" s="125"/>
      <c r="F24" s="126"/>
      <c r="G24" s="126"/>
      <c r="H24" s="125"/>
      <c r="I24" s="125"/>
      <c r="J24" s="125"/>
      <c r="K24" s="125"/>
      <c r="L24" s="125"/>
      <c r="M24" s="125"/>
      <c r="N24" s="125"/>
      <c r="O24" s="125"/>
    </row>
    <row r="25" spans="1:15" ht="33.5" x14ac:dyDescent="0.95">
      <c r="A25" s="124" t="str">
        <f t="shared" si="1"/>
        <v>P]lR5s</v>
      </c>
      <c r="B25" s="138"/>
      <c r="C25" s="138"/>
      <c r="D25" s="125"/>
      <c r="E25" s="125"/>
      <c r="F25" s="126"/>
      <c r="G25" s="126"/>
      <c r="H25" s="125"/>
      <c r="I25" s="125"/>
      <c r="J25" s="125"/>
      <c r="K25" s="125"/>
      <c r="L25" s="125"/>
      <c r="M25" s="125"/>
      <c r="N25" s="125"/>
      <c r="O25" s="125"/>
    </row>
    <row r="26" spans="1:15" ht="33.5" x14ac:dyDescent="0.95">
      <c r="A26" s="124" t="str">
        <f t="shared" si="1"/>
        <v>cfjlws</v>
      </c>
      <c r="B26" s="138"/>
      <c r="C26" s="138"/>
      <c r="D26" s="125"/>
      <c r="E26" s="137"/>
      <c r="F26" s="126"/>
      <c r="G26" s="126"/>
      <c r="H26" s="125"/>
      <c r="I26" s="125"/>
      <c r="J26" s="125"/>
      <c r="K26" s="125"/>
      <c r="L26" s="125"/>
      <c r="M26" s="125"/>
      <c r="N26" s="125"/>
      <c r="O26" s="125"/>
    </row>
    <row r="27" spans="1:15" ht="33.5" x14ac:dyDescent="0.95">
      <c r="A27" s="124" t="str">
        <f t="shared" si="1"/>
        <v>b}lgs</v>
      </c>
      <c r="B27" s="138"/>
      <c r="C27" s="138"/>
      <c r="D27" s="125"/>
      <c r="E27" s="125"/>
      <c r="F27" s="126"/>
      <c r="G27" s="126"/>
      <c r="H27" s="125"/>
      <c r="I27" s="125"/>
      <c r="J27" s="125"/>
      <c r="K27" s="125"/>
      <c r="L27" s="125"/>
      <c r="M27" s="125"/>
      <c r="N27" s="125"/>
      <c r="O27" s="125"/>
    </row>
    <row r="28" spans="1:15" ht="33.5" x14ac:dyDescent="0.95">
      <c r="A28" s="124" t="str">
        <f t="shared" si="1"/>
        <v>v"q's]</v>
      </c>
      <c r="B28" s="138"/>
      <c r="C28" s="138"/>
      <c r="D28" s="125"/>
      <c r="E28" s="125"/>
      <c r="F28" s="126"/>
      <c r="G28" s="126"/>
      <c r="H28" s="125"/>
      <c r="I28" s="125"/>
      <c r="J28" s="125"/>
      <c r="K28" s="125"/>
      <c r="L28" s="125"/>
      <c r="M28" s="125"/>
      <c r="N28" s="125"/>
      <c r="O28" s="125"/>
    </row>
    <row r="29" spans="1:15" ht="33.5" x14ac:dyDescent="0.95">
      <c r="A29" s="124" t="str">
        <f t="shared" si="1"/>
        <v xml:space="preserve">;fwf/0f </v>
      </c>
      <c r="B29" s="138"/>
      <c r="C29" s="138"/>
      <c r="D29" s="125"/>
      <c r="E29" s="125"/>
      <c r="F29" s="126"/>
      <c r="G29" s="126"/>
      <c r="H29" s="125"/>
      <c r="I29" s="125"/>
      <c r="J29" s="125"/>
      <c r="K29" s="125"/>
      <c r="L29" s="125"/>
      <c r="M29" s="125"/>
      <c r="N29" s="125"/>
      <c r="O29" s="125"/>
    </row>
    <row r="30" spans="1:15" ht="33.5" x14ac:dyDescent="0.95">
      <c r="A30" s="124">
        <f t="shared" si="1"/>
        <v>0</v>
      </c>
      <c r="B30" s="138"/>
      <c r="C30" s="138"/>
      <c r="D30" s="125"/>
      <c r="E30" s="125"/>
      <c r="F30" s="126"/>
      <c r="G30" s="126"/>
      <c r="H30" s="125"/>
      <c r="I30" s="125"/>
      <c r="J30" s="125"/>
      <c r="K30" s="125"/>
      <c r="L30" s="125"/>
      <c r="M30" s="125"/>
      <c r="N30" s="125"/>
      <c r="O30" s="125"/>
    </row>
    <row r="31" spans="1:15" ht="33.5" x14ac:dyDescent="0.95">
      <c r="A31" s="124">
        <f t="shared" si="1"/>
        <v>0</v>
      </c>
      <c r="B31" s="138"/>
      <c r="C31" s="138"/>
      <c r="D31" s="125"/>
      <c r="E31" s="125"/>
      <c r="F31" s="126"/>
      <c r="G31" s="126"/>
      <c r="H31" s="125"/>
      <c r="I31" s="125"/>
      <c r="J31" s="125"/>
      <c r="K31" s="125"/>
      <c r="L31" s="125"/>
      <c r="M31" s="125"/>
      <c r="N31" s="125"/>
      <c r="O31" s="125"/>
    </row>
    <row r="32" spans="1:15" ht="33.5" x14ac:dyDescent="0.95">
      <c r="A32" s="124">
        <f t="shared" si="1"/>
        <v>0</v>
      </c>
      <c r="B32" s="138"/>
      <c r="C32" s="138"/>
      <c r="D32" s="125"/>
      <c r="E32" s="125"/>
      <c r="F32" s="126"/>
      <c r="G32" s="126"/>
      <c r="H32" s="125"/>
      <c r="I32" s="125"/>
      <c r="J32" s="125"/>
      <c r="K32" s="125"/>
      <c r="L32" s="125"/>
      <c r="M32" s="125"/>
      <c r="N32" s="125"/>
      <c r="O32" s="125"/>
    </row>
    <row r="33" spans="1:15" ht="33.5" x14ac:dyDescent="0.95">
      <c r="A33" s="124">
        <f t="shared" si="1"/>
        <v>0</v>
      </c>
      <c r="B33" s="138"/>
      <c r="C33" s="138"/>
      <c r="D33" s="125"/>
      <c r="E33" s="125"/>
      <c r="F33" s="126"/>
      <c r="G33" s="126"/>
      <c r="H33" s="125"/>
      <c r="I33" s="125"/>
      <c r="J33" s="125"/>
      <c r="K33" s="125"/>
      <c r="L33" s="125"/>
      <c r="M33" s="125"/>
      <c r="N33" s="125"/>
      <c r="O33" s="125"/>
    </row>
    <row r="34" spans="1:15" ht="33.5" x14ac:dyDescent="0.95">
      <c r="A34" s="124">
        <f t="shared" si="1"/>
        <v>0</v>
      </c>
      <c r="B34" s="138"/>
      <c r="C34" s="138"/>
      <c r="D34" s="125"/>
      <c r="E34" s="125"/>
      <c r="F34" s="126"/>
      <c r="G34" s="126"/>
      <c r="H34" s="125"/>
      <c r="I34" s="125"/>
      <c r="J34" s="125"/>
      <c r="K34" s="125"/>
      <c r="L34" s="125"/>
      <c r="M34" s="125"/>
      <c r="N34" s="125"/>
      <c r="O34" s="125"/>
    </row>
    <row r="35" spans="1:15" ht="33.5" x14ac:dyDescent="0.95">
      <c r="A35" s="124">
        <f t="shared" si="1"/>
        <v>0</v>
      </c>
      <c r="B35" s="138"/>
      <c r="C35" s="138"/>
      <c r="D35" s="125"/>
      <c r="E35" s="125"/>
      <c r="F35" s="126"/>
      <c r="G35" s="126"/>
      <c r="H35" s="125"/>
      <c r="I35" s="125"/>
      <c r="J35" s="125"/>
      <c r="K35" s="125"/>
      <c r="L35" s="125"/>
      <c r="M35" s="125"/>
      <c r="N35" s="125"/>
      <c r="O35" s="125"/>
    </row>
    <row r="36" spans="1:15" ht="33.5" x14ac:dyDescent="0.95">
      <c r="A36" s="121" t="s">
        <v>17</v>
      </c>
      <c r="B36" s="125"/>
      <c r="C36" s="125"/>
      <c r="D36" s="125"/>
      <c r="E36" s="125">
        <f>SUM(E23:E31)</f>
        <v>0</v>
      </c>
      <c r="F36" s="126"/>
      <c r="G36" s="126"/>
      <c r="H36" s="125"/>
      <c r="I36" s="125">
        <f>SUM(I23:I31)</f>
        <v>0</v>
      </c>
      <c r="J36" s="125"/>
      <c r="K36" s="125">
        <f>SUM(K23:K31)</f>
        <v>0</v>
      </c>
      <c r="L36" s="125"/>
      <c r="M36" s="125">
        <f>SUM(M23:M31)</f>
        <v>0</v>
      </c>
      <c r="N36" s="125"/>
      <c r="O36" s="137">
        <f>SUM(O23:O31)</f>
        <v>0</v>
      </c>
    </row>
    <row r="38" spans="1:15" ht="24.75" customHeight="1" x14ac:dyDescent="0.55000000000000004">
      <c r="A38" s="382" t="s">
        <v>213</v>
      </c>
      <c r="B38" s="361" t="s">
        <v>260</v>
      </c>
      <c r="C38" s="362"/>
      <c r="D38" s="363" t="s">
        <v>257</v>
      </c>
      <c r="E38" s="364"/>
      <c r="F38" s="365" t="s">
        <v>214</v>
      </c>
      <c r="G38" s="366"/>
      <c r="H38" s="361" t="s">
        <v>180</v>
      </c>
      <c r="I38" s="362"/>
      <c r="J38" s="361" t="s">
        <v>181</v>
      </c>
      <c r="K38" s="362"/>
      <c r="L38" s="361" t="s">
        <v>182</v>
      </c>
      <c r="M38" s="362"/>
      <c r="N38" s="361" t="s">
        <v>183</v>
      </c>
      <c r="O38" s="362"/>
    </row>
    <row r="39" spans="1:15" ht="33.5" x14ac:dyDescent="0.95">
      <c r="A39" s="382"/>
      <c r="B39" s="139"/>
      <c r="C39" s="139"/>
      <c r="D39" s="139"/>
      <c r="E39" s="139"/>
      <c r="F39" s="140"/>
      <c r="G39" s="140">
        <f>G17-G36</f>
        <v>0</v>
      </c>
      <c r="H39" s="141">
        <f t="shared" ref="H39:N39" si="2">H17-H36</f>
        <v>0</v>
      </c>
      <c r="I39" s="141">
        <f>I17-I36+G39</f>
        <v>0</v>
      </c>
      <c r="J39" s="141">
        <f t="shared" si="2"/>
        <v>0</v>
      </c>
      <c r="K39" s="141">
        <f>K17-K36+I39</f>
        <v>0</v>
      </c>
      <c r="L39" s="141">
        <f t="shared" si="2"/>
        <v>0</v>
      </c>
      <c r="M39" s="141">
        <f>M17-M36+K39</f>
        <v>0</v>
      </c>
      <c r="N39" s="141">
        <f t="shared" si="2"/>
        <v>0</v>
      </c>
      <c r="O39" s="141">
        <f>O17-O36+M39</f>
        <v>0</v>
      </c>
    </row>
  </sheetData>
  <mergeCells count="23">
    <mergeCell ref="B21:C21"/>
    <mergeCell ref="A38:A39"/>
    <mergeCell ref="B38:C38"/>
    <mergeCell ref="D38:E38"/>
    <mergeCell ref="F38:G38"/>
    <mergeCell ref="D21:E21"/>
    <mergeCell ref="F21:G21"/>
    <mergeCell ref="H1:O1"/>
    <mergeCell ref="N2:O2"/>
    <mergeCell ref="N21:O21"/>
    <mergeCell ref="L38:M38"/>
    <mergeCell ref="N38:O38"/>
    <mergeCell ref="H38:I38"/>
    <mergeCell ref="J38:K38"/>
    <mergeCell ref="L2:M2"/>
    <mergeCell ref="H21:I21"/>
    <mergeCell ref="J21:K21"/>
    <mergeCell ref="L21:M21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0"/>
  <sheetViews>
    <sheetView workbookViewId="0">
      <selection activeCell="B9" sqref="B9"/>
    </sheetView>
  </sheetViews>
  <sheetFormatPr defaultRowHeight="14.5" x14ac:dyDescent="0.35"/>
  <cols>
    <col min="1" max="1" width="6.453125" customWidth="1"/>
    <col min="2" max="2" width="17.81640625" bestFit="1" customWidth="1"/>
    <col min="3" max="3" width="7.453125" bestFit="1" customWidth="1"/>
    <col min="4" max="4" width="28.54296875" customWidth="1"/>
    <col min="5" max="5" width="19.1796875" bestFit="1" customWidth="1"/>
    <col min="6" max="6" width="17.54296875" bestFit="1" customWidth="1"/>
    <col min="7" max="7" width="17" bestFit="1" customWidth="1"/>
    <col min="8" max="8" width="18" bestFit="1" customWidth="1"/>
  </cols>
  <sheetData>
    <row r="1" spans="1:8" ht="22.5" x14ac:dyDescent="0.45">
      <c r="A1" s="157" t="s">
        <v>227</v>
      </c>
      <c r="B1" s="158"/>
      <c r="C1" s="158"/>
    </row>
    <row r="2" spans="1:8" ht="22.5" x14ac:dyDescent="0.45">
      <c r="A2" s="157" t="s">
        <v>228</v>
      </c>
      <c r="B2" s="158"/>
      <c r="C2" s="158"/>
    </row>
    <row r="3" spans="1:8" ht="22" x14ac:dyDescent="0.4">
      <c r="A3" s="159" t="s">
        <v>229</v>
      </c>
      <c r="B3" s="157"/>
      <c r="C3" s="157"/>
      <c r="D3" s="160"/>
    </row>
    <row r="4" spans="1:8" ht="22" x14ac:dyDescent="0.4">
      <c r="A4" s="161" t="s">
        <v>230</v>
      </c>
      <c r="B4" s="161" t="s">
        <v>231</v>
      </c>
      <c r="C4" s="161" t="s">
        <v>47</v>
      </c>
      <c r="D4" s="191" t="s">
        <v>257</v>
      </c>
      <c r="E4" s="162" t="s">
        <v>258</v>
      </c>
      <c r="F4" s="162" t="s">
        <v>232</v>
      </c>
      <c r="G4" s="162" t="s">
        <v>233</v>
      </c>
      <c r="H4" s="162" t="s">
        <v>234</v>
      </c>
    </row>
    <row r="5" spans="1:8" ht="25" customHeight="1" x14ac:dyDescent="0.5">
      <c r="A5" s="163">
        <v>1</v>
      </c>
      <c r="B5" s="164" t="s">
        <v>235</v>
      </c>
      <c r="C5" s="165"/>
      <c r="D5" s="165"/>
      <c r="E5" s="165"/>
      <c r="F5" s="165"/>
      <c r="G5" s="165"/>
      <c r="H5" s="165"/>
    </row>
    <row r="6" spans="1:8" ht="25" customHeight="1" x14ac:dyDescent="0.5">
      <c r="A6" s="163">
        <f>A5+1</f>
        <v>2</v>
      </c>
      <c r="B6" s="164" t="s">
        <v>236</v>
      </c>
      <c r="C6" s="165"/>
      <c r="D6" s="165"/>
      <c r="E6" s="165"/>
      <c r="F6" s="165"/>
      <c r="G6" s="165"/>
      <c r="H6" s="165"/>
    </row>
    <row r="7" spans="1:8" ht="25" customHeight="1" x14ac:dyDescent="0.5">
      <c r="A7" s="163">
        <f t="shared" ref="A7:A19" si="0">A6+1</f>
        <v>3</v>
      </c>
      <c r="B7" s="164" t="s">
        <v>237</v>
      </c>
      <c r="C7" s="165"/>
      <c r="D7" s="165"/>
      <c r="E7" s="165"/>
      <c r="F7" s="165"/>
      <c r="G7" s="165"/>
      <c r="H7" s="165"/>
    </row>
    <row r="8" spans="1:8" ht="25" customHeight="1" x14ac:dyDescent="0.5">
      <c r="A8" s="163">
        <f t="shared" si="0"/>
        <v>4</v>
      </c>
      <c r="B8" s="164" t="s">
        <v>238</v>
      </c>
      <c r="C8" s="165"/>
      <c r="D8" s="165"/>
      <c r="E8" s="165"/>
      <c r="F8" s="165"/>
      <c r="G8" s="165"/>
      <c r="H8" s="165"/>
    </row>
    <row r="9" spans="1:8" ht="25" customHeight="1" x14ac:dyDescent="0.5">
      <c r="A9" s="163">
        <f t="shared" si="0"/>
        <v>5</v>
      </c>
      <c r="B9" s="165"/>
      <c r="C9" s="165"/>
      <c r="D9" s="165"/>
      <c r="E9" s="165"/>
      <c r="F9" s="165"/>
      <c r="G9" s="165"/>
      <c r="H9" s="165"/>
    </row>
    <row r="10" spans="1:8" ht="25" customHeight="1" x14ac:dyDescent="0.5">
      <c r="A10" s="163">
        <f t="shared" si="0"/>
        <v>6</v>
      </c>
      <c r="B10" s="165"/>
      <c r="C10" s="165"/>
      <c r="D10" s="165"/>
      <c r="E10" s="165"/>
      <c r="F10" s="165"/>
      <c r="G10" s="165"/>
      <c r="H10" s="165"/>
    </row>
    <row r="11" spans="1:8" ht="25" customHeight="1" x14ac:dyDescent="0.5">
      <c r="A11" s="163">
        <f t="shared" si="0"/>
        <v>7</v>
      </c>
      <c r="B11" s="165"/>
      <c r="C11" s="165"/>
      <c r="D11" s="165"/>
      <c r="E11" s="165"/>
      <c r="F11" s="165"/>
      <c r="G11" s="165"/>
      <c r="H11" s="165"/>
    </row>
    <row r="12" spans="1:8" ht="25" customHeight="1" x14ac:dyDescent="0.5">
      <c r="A12" s="163">
        <f t="shared" si="0"/>
        <v>8</v>
      </c>
      <c r="B12" s="165"/>
      <c r="C12" s="165"/>
      <c r="D12" s="165"/>
      <c r="E12" s="165"/>
      <c r="F12" s="165"/>
      <c r="G12" s="165"/>
      <c r="H12" s="165"/>
    </row>
    <row r="13" spans="1:8" ht="25" customHeight="1" x14ac:dyDescent="0.5">
      <c r="A13" s="163">
        <f t="shared" si="0"/>
        <v>9</v>
      </c>
      <c r="B13" s="165"/>
      <c r="C13" s="165"/>
      <c r="D13" s="165"/>
      <c r="E13" s="165"/>
      <c r="F13" s="165"/>
      <c r="G13" s="165"/>
      <c r="H13" s="165"/>
    </row>
    <row r="14" spans="1:8" ht="25" customHeight="1" x14ac:dyDescent="0.5">
      <c r="A14" s="163">
        <f t="shared" si="0"/>
        <v>10</v>
      </c>
      <c r="B14" s="165"/>
      <c r="C14" s="165"/>
      <c r="D14" s="165"/>
      <c r="E14" s="165"/>
      <c r="F14" s="165"/>
      <c r="G14" s="165"/>
      <c r="H14" s="165"/>
    </row>
    <row r="15" spans="1:8" ht="25" customHeight="1" x14ac:dyDescent="0.5">
      <c r="A15" s="163">
        <f t="shared" si="0"/>
        <v>11</v>
      </c>
      <c r="B15" s="165"/>
      <c r="C15" s="165"/>
      <c r="D15" s="165"/>
      <c r="E15" s="165"/>
      <c r="F15" s="165"/>
      <c r="G15" s="165"/>
      <c r="H15" s="165"/>
    </row>
    <row r="16" spans="1:8" ht="25" customHeight="1" x14ac:dyDescent="0.5">
      <c r="A16" s="163">
        <f t="shared" si="0"/>
        <v>12</v>
      </c>
      <c r="B16" s="165"/>
      <c r="C16" s="165"/>
      <c r="D16" s="165"/>
      <c r="E16" s="165"/>
      <c r="F16" s="165"/>
      <c r="G16" s="165"/>
      <c r="H16" s="165"/>
    </row>
    <row r="17" spans="1:8" ht="25" customHeight="1" x14ac:dyDescent="0.5">
      <c r="A17" s="163">
        <f t="shared" si="0"/>
        <v>13</v>
      </c>
      <c r="B17" s="165"/>
      <c r="C17" s="165"/>
      <c r="D17" s="165"/>
      <c r="E17" s="165"/>
      <c r="F17" s="165"/>
      <c r="G17" s="165"/>
      <c r="H17" s="165"/>
    </row>
    <row r="18" spans="1:8" ht="25" customHeight="1" x14ac:dyDescent="0.5">
      <c r="A18" s="163">
        <f t="shared" si="0"/>
        <v>14</v>
      </c>
      <c r="B18" s="165"/>
      <c r="C18" s="165"/>
      <c r="D18" s="165"/>
      <c r="E18" s="165"/>
      <c r="F18" s="165"/>
      <c r="G18" s="165"/>
      <c r="H18" s="165"/>
    </row>
    <row r="19" spans="1:8" ht="25" customHeight="1" x14ac:dyDescent="0.5">
      <c r="A19" s="163">
        <f t="shared" si="0"/>
        <v>15</v>
      </c>
      <c r="B19" s="165"/>
      <c r="C19" s="165"/>
      <c r="D19" s="165"/>
      <c r="E19" s="165"/>
      <c r="F19" s="165"/>
      <c r="G19" s="165"/>
      <c r="H19" s="165"/>
    </row>
    <row r="20" spans="1:8" s="167" customFormat="1" ht="25" customHeight="1" x14ac:dyDescent="0.35">
      <c r="A20" s="383" t="s">
        <v>17</v>
      </c>
      <c r="B20" s="384"/>
      <c r="C20" s="385"/>
      <c r="D20" s="166"/>
      <c r="E20" s="166"/>
      <c r="F20" s="166"/>
      <c r="G20" s="166"/>
      <c r="H20" s="166"/>
    </row>
  </sheetData>
  <mergeCells count="1">
    <mergeCell ref="A20:C2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3"/>
  <sheetViews>
    <sheetView workbookViewId="0">
      <selection activeCell="G12" sqref="G12"/>
    </sheetView>
  </sheetViews>
  <sheetFormatPr defaultColWidth="9.1796875" defaultRowHeight="14.5" x14ac:dyDescent="0.35"/>
  <cols>
    <col min="1" max="1" width="26" customWidth="1"/>
    <col min="2" max="2" width="14.1796875" bestFit="1" customWidth="1"/>
    <col min="3" max="3" width="20.453125" bestFit="1" customWidth="1"/>
    <col min="4" max="4" width="20.26953125" bestFit="1" customWidth="1"/>
    <col min="5" max="5" width="22.26953125" bestFit="1" customWidth="1"/>
    <col min="6" max="6" width="19.26953125" bestFit="1" customWidth="1"/>
    <col min="7" max="7" width="21.81640625" customWidth="1"/>
  </cols>
  <sheetData>
    <row r="1" spans="1:8" ht="17.5" x14ac:dyDescent="0.35">
      <c r="A1" s="168" t="s">
        <v>239</v>
      </c>
      <c r="B1" s="168"/>
      <c r="C1" s="168"/>
      <c r="D1" s="154"/>
      <c r="E1" s="154"/>
      <c r="F1" s="154"/>
    </row>
    <row r="2" spans="1:8" ht="21" x14ac:dyDescent="0.6">
      <c r="A2" s="168" t="s">
        <v>240</v>
      </c>
      <c r="B2" s="168"/>
      <c r="C2" s="168"/>
      <c r="D2" s="154"/>
      <c r="E2" s="169">
        <f>'[2]Qtly BS'!D16*80%</f>
        <v>0</v>
      </c>
      <c r="F2" s="169">
        <f>E2*6%</f>
        <v>0</v>
      </c>
      <c r="G2" s="170"/>
      <c r="H2" s="170"/>
    </row>
    <row r="3" spans="1:8" ht="25" x14ac:dyDescent="0.75">
      <c r="A3" s="171" t="s">
        <v>241</v>
      </c>
      <c r="B3" s="171"/>
      <c r="C3" s="171"/>
      <c r="D3" s="172"/>
      <c r="E3" s="173"/>
      <c r="F3" s="174">
        <f>F2/12*3</f>
        <v>0</v>
      </c>
      <c r="G3" s="175"/>
      <c r="H3" s="170"/>
    </row>
    <row r="4" spans="1:8" ht="19.5" x14ac:dyDescent="0.35">
      <c r="A4" s="176" t="s">
        <v>242</v>
      </c>
      <c r="B4" s="176" t="s">
        <v>243</v>
      </c>
      <c r="C4" s="176" t="s">
        <v>244</v>
      </c>
      <c r="D4" s="177" t="s">
        <v>245</v>
      </c>
      <c r="E4" s="176" t="s">
        <v>246</v>
      </c>
      <c r="F4" s="176" t="s">
        <v>247</v>
      </c>
      <c r="G4" s="178"/>
    </row>
    <row r="5" spans="1:8" ht="22" x14ac:dyDescent="0.6">
      <c r="A5" s="179" t="s">
        <v>248</v>
      </c>
      <c r="B5" s="180"/>
      <c r="C5" s="181"/>
      <c r="D5" s="181"/>
      <c r="E5" s="181"/>
      <c r="F5" s="181"/>
      <c r="G5" s="182">
        <f>SUM(C5:F5)</f>
        <v>0</v>
      </c>
    </row>
    <row r="6" spans="1:8" ht="22" x14ac:dyDescent="0.6">
      <c r="A6" s="179" t="s">
        <v>249</v>
      </c>
      <c r="B6" s="180"/>
      <c r="C6" s="181"/>
      <c r="D6" s="181"/>
      <c r="E6" s="181"/>
      <c r="F6" s="181"/>
      <c r="G6" s="178"/>
    </row>
    <row r="7" spans="1:8" ht="22" x14ac:dyDescent="0.6">
      <c r="A7" s="179" t="s">
        <v>197</v>
      </c>
      <c r="B7" s="183"/>
      <c r="C7" s="181"/>
      <c r="D7" s="181"/>
      <c r="E7" s="181"/>
      <c r="F7" s="181"/>
      <c r="G7" s="178"/>
    </row>
    <row r="8" spans="1:8" ht="22" x14ac:dyDescent="0.6">
      <c r="A8" s="176" t="s">
        <v>17</v>
      </c>
      <c r="B8" s="184"/>
      <c r="C8" s="185"/>
      <c r="D8" s="185"/>
      <c r="E8" s="185"/>
      <c r="F8" s="185"/>
      <c r="G8" s="178"/>
    </row>
    <row r="9" spans="1:8" ht="19.5" x14ac:dyDescent="0.35">
      <c r="A9" s="186"/>
      <c r="B9" s="186"/>
      <c r="C9" s="186"/>
      <c r="D9" s="156"/>
      <c r="E9" s="156"/>
      <c r="F9" s="156"/>
    </row>
    <row r="10" spans="1:8" ht="19.5" x14ac:dyDescent="0.35">
      <c r="A10" s="186"/>
      <c r="B10" s="186"/>
      <c r="C10" s="186"/>
      <c r="D10" s="156"/>
      <c r="E10" s="156"/>
      <c r="F10" s="156"/>
    </row>
    <row r="11" spans="1:8" ht="19.5" x14ac:dyDescent="0.35">
      <c r="A11" s="171" t="s">
        <v>250</v>
      </c>
      <c r="B11" s="171"/>
      <c r="C11" s="171"/>
      <c r="D11" s="172"/>
      <c r="E11" s="172"/>
      <c r="F11" s="172"/>
    </row>
    <row r="12" spans="1:8" ht="19.5" x14ac:dyDescent="0.35">
      <c r="A12" s="176" t="s">
        <v>242</v>
      </c>
      <c r="B12" s="176" t="s">
        <v>243</v>
      </c>
      <c r="C12" s="176" t="s">
        <v>244</v>
      </c>
      <c r="D12" s="177" t="s">
        <v>245</v>
      </c>
      <c r="E12" s="176" t="s">
        <v>246</v>
      </c>
      <c r="F12" s="176" t="s">
        <v>247</v>
      </c>
    </row>
    <row r="13" spans="1:8" ht="25" x14ac:dyDescent="0.75">
      <c r="A13" s="187" t="s">
        <v>251</v>
      </c>
      <c r="B13" s="187"/>
      <c r="C13" s="188"/>
      <c r="D13" s="188"/>
      <c r="E13" s="188"/>
      <c r="F13" s="188"/>
    </row>
    <row r="14" spans="1:8" ht="25" x14ac:dyDescent="0.75">
      <c r="A14" s="187" t="s">
        <v>252</v>
      </c>
      <c r="B14" s="187"/>
      <c r="C14" s="188"/>
      <c r="D14" s="188"/>
      <c r="E14" s="188"/>
      <c r="F14" s="188"/>
    </row>
    <row r="15" spans="1:8" ht="25" x14ac:dyDescent="0.75">
      <c r="A15" s="187" t="s">
        <v>253</v>
      </c>
      <c r="B15" s="187"/>
      <c r="C15" s="188"/>
      <c r="D15" s="188"/>
      <c r="E15" s="188"/>
      <c r="F15" s="188"/>
    </row>
    <row r="16" spans="1:8" ht="25" x14ac:dyDescent="0.75">
      <c r="A16" s="187" t="s">
        <v>254</v>
      </c>
      <c r="B16" s="187"/>
      <c r="C16" s="188"/>
      <c r="D16" s="188"/>
      <c r="E16" s="188"/>
      <c r="F16" s="188"/>
    </row>
    <row r="17" spans="1:6" ht="25" x14ac:dyDescent="0.75">
      <c r="A17" s="187" t="s">
        <v>255</v>
      </c>
      <c r="B17" s="187"/>
      <c r="C17" s="188"/>
      <c r="D17" s="188"/>
      <c r="E17" s="188"/>
      <c r="F17" s="188"/>
    </row>
    <row r="18" spans="1:6" ht="25" x14ac:dyDescent="0.75">
      <c r="A18" s="179"/>
      <c r="B18" s="179"/>
      <c r="C18" s="188"/>
      <c r="D18" s="188"/>
      <c r="E18" s="188"/>
      <c r="F18" s="188"/>
    </row>
    <row r="19" spans="1:6" ht="25" x14ac:dyDescent="0.75">
      <c r="A19" s="179"/>
      <c r="B19" s="179"/>
      <c r="C19" s="188"/>
      <c r="D19" s="188"/>
      <c r="E19" s="188"/>
      <c r="F19" s="188"/>
    </row>
    <row r="20" spans="1:6" ht="25" x14ac:dyDescent="0.75">
      <c r="A20" s="179"/>
      <c r="B20" s="179"/>
      <c r="C20" s="188"/>
      <c r="D20" s="188"/>
      <c r="E20" s="188"/>
      <c r="F20" s="188"/>
    </row>
    <row r="21" spans="1:6" ht="25" x14ac:dyDescent="0.75">
      <c r="A21" s="179"/>
      <c r="B21" s="179"/>
      <c r="C21" s="188"/>
      <c r="D21" s="188"/>
      <c r="E21" s="188"/>
      <c r="F21" s="188"/>
    </row>
    <row r="22" spans="1:6" ht="25" x14ac:dyDescent="0.75">
      <c r="A22" s="176" t="s">
        <v>17</v>
      </c>
      <c r="B22" s="176"/>
      <c r="C22" s="189"/>
      <c r="D22" s="189"/>
      <c r="E22" s="189"/>
      <c r="F22" s="189"/>
    </row>
    <row r="23" spans="1:6" ht="17.5" x14ac:dyDescent="0.35">
      <c r="A23" s="168"/>
      <c r="B23" s="168"/>
      <c r="C23" s="168"/>
      <c r="D23" s="154"/>
      <c r="E23" s="154"/>
      <c r="F23" s="15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39"/>
  <sheetViews>
    <sheetView topLeftCell="A29" zoomScale="140" zoomScaleNormal="140" workbookViewId="0">
      <selection activeCell="E6" sqref="E6"/>
    </sheetView>
  </sheetViews>
  <sheetFormatPr defaultRowHeight="14.5" x14ac:dyDescent="0.35"/>
  <cols>
    <col min="1" max="1" width="31.1796875" customWidth="1"/>
    <col min="2" max="2" width="18.7265625" customWidth="1"/>
    <col min="3" max="3" width="21.26953125" bestFit="1" customWidth="1"/>
    <col min="4" max="4" width="20.81640625" customWidth="1"/>
    <col min="5" max="5" width="21" bestFit="1" customWidth="1"/>
    <col min="6" max="6" width="20.54296875" customWidth="1"/>
    <col min="7" max="7" width="24.26953125" customWidth="1"/>
  </cols>
  <sheetData>
    <row r="1" spans="1:7" ht="21" x14ac:dyDescent="0.5">
      <c r="A1" s="298" t="s">
        <v>458</v>
      </c>
      <c r="B1" s="299"/>
      <c r="C1" s="299"/>
      <c r="D1" s="299"/>
      <c r="E1" s="299"/>
    </row>
    <row r="2" spans="1:7" ht="21" x14ac:dyDescent="0.5">
      <c r="A2" s="298" t="s">
        <v>173</v>
      </c>
      <c r="B2" s="299"/>
      <c r="C2" s="299"/>
      <c r="D2" s="299"/>
      <c r="E2" s="299"/>
    </row>
    <row r="3" spans="1:7" ht="18.5" x14ac:dyDescent="0.55000000000000004">
      <c r="A3" s="297" t="s">
        <v>163</v>
      </c>
      <c r="B3" s="297"/>
      <c r="C3" s="297"/>
      <c r="D3" s="297"/>
      <c r="E3" s="297"/>
    </row>
    <row r="4" spans="1:7" ht="17" x14ac:dyDescent="0.5">
      <c r="A4" s="1" t="s">
        <v>13</v>
      </c>
      <c r="B4" s="1"/>
    </row>
    <row r="5" spans="1:7" ht="32" x14ac:dyDescent="0.35">
      <c r="A5" s="20" t="s">
        <v>14</v>
      </c>
      <c r="B5" s="3" t="s">
        <v>441</v>
      </c>
      <c r="C5" s="4" t="s">
        <v>438</v>
      </c>
      <c r="D5" s="192" t="s">
        <v>440</v>
      </c>
      <c r="E5" s="4" t="s">
        <v>439</v>
      </c>
      <c r="F5" s="190" t="s">
        <v>256</v>
      </c>
    </row>
    <row r="6" spans="1:7" ht="19" x14ac:dyDescent="0.5">
      <c r="A6" s="5" t="s">
        <v>36</v>
      </c>
      <c r="B6" s="193">
        <v>5800000</v>
      </c>
      <c r="C6" s="194">
        <v>5594700</v>
      </c>
      <c r="D6" s="194">
        <f>C6/B6*100</f>
        <v>96.460344827586212</v>
      </c>
      <c r="E6" s="194">
        <f>C6+1100000</f>
        <v>6694700</v>
      </c>
      <c r="F6" s="29">
        <f>((E6-C6)/C6)*100</f>
        <v>19.661465315387776</v>
      </c>
      <c r="G6" s="29">
        <f>E6-C6</f>
        <v>1100000</v>
      </c>
    </row>
    <row r="7" spans="1:7" ht="18" x14ac:dyDescent="0.4">
      <c r="A7" s="13" t="s">
        <v>15</v>
      </c>
      <c r="B7" s="39"/>
      <c r="C7" s="40">
        <f>C8+C9</f>
        <v>29009928.170000002</v>
      </c>
      <c r="D7" s="40"/>
      <c r="E7" s="40">
        <f>E8+E9</f>
        <v>34409928.170000002</v>
      </c>
      <c r="F7" s="29">
        <f>((E7/C7)-1)*100</f>
        <v>18.614317030899418</v>
      </c>
      <c r="G7" s="29">
        <f>E7-C7</f>
        <v>5400000</v>
      </c>
    </row>
    <row r="8" spans="1:7" ht="17.5" x14ac:dyDescent="0.35">
      <c r="A8" s="21" t="s">
        <v>384</v>
      </c>
      <c r="B8" s="34">
        <v>28000000</v>
      </c>
      <c r="C8" s="35">
        <v>29009928.170000002</v>
      </c>
      <c r="D8" s="35">
        <f>C8/B8</f>
        <v>1.0360688632142858</v>
      </c>
      <c r="E8" s="35">
        <f>C8+5400000</f>
        <v>34409928.170000002</v>
      </c>
      <c r="G8" s="29"/>
    </row>
    <row r="9" spans="1:7" ht="17.5" x14ac:dyDescent="0.35">
      <c r="A9" s="21" t="s">
        <v>326</v>
      </c>
      <c r="B9" s="34"/>
      <c r="C9" s="35"/>
      <c r="D9" s="35"/>
      <c r="E9" s="35">
        <f>C9*1.05</f>
        <v>0</v>
      </c>
      <c r="G9" s="29"/>
    </row>
    <row r="10" spans="1:7" ht="18" x14ac:dyDescent="0.4">
      <c r="A10" s="5" t="s">
        <v>32</v>
      </c>
      <c r="B10" s="6"/>
      <c r="C10" s="221">
        <v>3035579.74</v>
      </c>
      <c r="D10" s="6">
        <v>0</v>
      </c>
      <c r="E10" s="6">
        <f>C10+400000</f>
        <v>3435579.74</v>
      </c>
      <c r="F10" s="29">
        <f t="shared" ref="F10:F15" si="0">E10-C10</f>
        <v>400000</v>
      </c>
      <c r="G10" s="29">
        <f>F10+F11</f>
        <v>400000</v>
      </c>
    </row>
    <row r="11" spans="1:7" ht="18" x14ac:dyDescent="0.4">
      <c r="A11" s="5" t="s">
        <v>33</v>
      </c>
      <c r="B11" s="6"/>
      <c r="C11" s="221">
        <v>0</v>
      </c>
      <c r="D11" s="6">
        <v>0</v>
      </c>
      <c r="E11" s="6">
        <f>C11*0.6</f>
        <v>0</v>
      </c>
      <c r="F11" s="29">
        <f t="shared" si="0"/>
        <v>0</v>
      </c>
    </row>
    <row r="12" spans="1:7" ht="18" x14ac:dyDescent="0.4">
      <c r="A12" s="5" t="s">
        <v>34</v>
      </c>
      <c r="B12" s="6"/>
      <c r="C12" s="221">
        <v>0</v>
      </c>
      <c r="D12" s="6">
        <v>0</v>
      </c>
      <c r="E12" s="6">
        <v>2450000</v>
      </c>
      <c r="F12" s="29">
        <f t="shared" si="0"/>
        <v>2450000</v>
      </c>
      <c r="G12" s="29"/>
    </row>
    <row r="13" spans="1:7" ht="18" x14ac:dyDescent="0.4">
      <c r="A13" s="5" t="s">
        <v>16</v>
      </c>
      <c r="B13" s="6"/>
      <c r="C13" s="221">
        <v>1791676.26</v>
      </c>
      <c r="D13" s="6"/>
      <c r="E13" s="6">
        <f>C13</f>
        <v>1791676.26</v>
      </c>
      <c r="F13" s="29">
        <f t="shared" si="0"/>
        <v>0</v>
      </c>
    </row>
    <row r="14" spans="1:7" ht="17.5" x14ac:dyDescent="0.35">
      <c r="A14" s="5" t="s">
        <v>169</v>
      </c>
      <c r="B14" s="11"/>
      <c r="C14" s="222">
        <v>0</v>
      </c>
      <c r="D14" s="11"/>
      <c r="E14" s="11">
        <f t="shared" ref="E14:E15" si="1">C14*1.5</f>
        <v>0</v>
      </c>
      <c r="F14" s="29">
        <f t="shared" si="0"/>
        <v>0</v>
      </c>
      <c r="G14" s="29"/>
    </row>
    <row r="15" spans="1:7" ht="18" x14ac:dyDescent="0.4">
      <c r="A15" s="5" t="s">
        <v>35</v>
      </c>
      <c r="B15" s="6">
        <v>0</v>
      </c>
      <c r="C15" s="221">
        <v>0</v>
      </c>
      <c r="D15" s="6"/>
      <c r="E15" s="6">
        <f t="shared" si="1"/>
        <v>0</v>
      </c>
      <c r="F15" s="29">
        <f t="shared" si="0"/>
        <v>0</v>
      </c>
    </row>
    <row r="16" spans="1:7" ht="18" x14ac:dyDescent="0.4">
      <c r="A16" s="5" t="s">
        <v>351</v>
      </c>
      <c r="B16" s="6"/>
      <c r="C16" s="221">
        <v>0</v>
      </c>
      <c r="D16" s="6"/>
      <c r="E16" s="6"/>
      <c r="F16" s="29"/>
    </row>
    <row r="17" spans="1:7" ht="18" x14ac:dyDescent="0.4">
      <c r="A17" s="8" t="s">
        <v>17</v>
      </c>
      <c r="B17" s="43"/>
      <c r="C17" s="43"/>
      <c r="D17" s="43"/>
      <c r="E17" s="43"/>
      <c r="G17" s="29"/>
    </row>
    <row r="18" spans="1:7" ht="19.5" x14ac:dyDescent="0.55000000000000004">
      <c r="A18" s="13" t="s">
        <v>18</v>
      </c>
      <c r="B18" s="41">
        <f>B6+B7+B10+B11+B12+B13+B14+B15</f>
        <v>5800000</v>
      </c>
      <c r="C18" s="42">
        <f>C6+C7+C10+C11+C12+C13+C14+C15+C16</f>
        <v>39431884.170000002</v>
      </c>
      <c r="D18" s="42"/>
      <c r="E18" s="42">
        <f>E6+E7+E10+E11+E12+E15</f>
        <v>46990207.910000004</v>
      </c>
      <c r="F18" s="29">
        <f>E18-C18</f>
        <v>7558323.7400000021</v>
      </c>
    </row>
    <row r="19" spans="1:7" ht="17" x14ac:dyDescent="0.5">
      <c r="A19" s="22"/>
      <c r="B19" s="22"/>
      <c r="C19" s="29"/>
      <c r="D19" s="29"/>
      <c r="E19" s="29"/>
    </row>
    <row r="20" spans="1:7" ht="17" x14ac:dyDescent="0.5">
      <c r="A20" s="1" t="s">
        <v>19</v>
      </c>
      <c r="B20" s="1"/>
      <c r="C20" s="29"/>
      <c r="D20" s="29"/>
      <c r="E20" s="29"/>
    </row>
    <row r="21" spans="1:7" ht="17" x14ac:dyDescent="0.5">
      <c r="A21" s="23" t="s">
        <v>20</v>
      </c>
      <c r="B21" s="3" t="str">
        <f>B5</f>
        <v>cg'dflgt 2081∕082</v>
      </c>
      <c r="C21" s="4" t="str">
        <f>C5</f>
        <v>jf:tlas 2081÷082</v>
      </c>
      <c r="D21" s="4"/>
      <c r="E21" s="4" t="str">
        <f>E5</f>
        <v>k|:tflat 082÷83</v>
      </c>
    </row>
    <row r="22" spans="1:7" ht="17.5" x14ac:dyDescent="0.35">
      <c r="A22" s="5" t="s">
        <v>21</v>
      </c>
      <c r="B22" s="24"/>
      <c r="C22" s="25">
        <v>391442.82</v>
      </c>
      <c r="D22" s="25"/>
      <c r="E22" s="25">
        <v>0</v>
      </c>
    </row>
    <row r="23" spans="1:7" ht="17.5" x14ac:dyDescent="0.35">
      <c r="A23" s="5" t="s">
        <v>22</v>
      </c>
      <c r="B23" s="24"/>
      <c r="C23" s="25">
        <v>5935363.1100000003</v>
      </c>
      <c r="D23" s="25"/>
      <c r="E23" s="25">
        <f>E18*0.15</f>
        <v>7048531.1865000008</v>
      </c>
    </row>
    <row r="24" spans="1:7" ht="17.5" x14ac:dyDescent="0.35">
      <c r="A24" s="5" t="s">
        <v>28</v>
      </c>
      <c r="B24" s="26"/>
      <c r="C24" s="25">
        <v>31857000</v>
      </c>
      <c r="D24" s="25"/>
      <c r="E24" s="25">
        <f>E18*0.8</f>
        <v>37592166.328000002</v>
      </c>
      <c r="F24" s="29">
        <f>E24-C24</f>
        <v>5735166.3280000016</v>
      </c>
      <c r="G24" s="29"/>
    </row>
    <row r="25" spans="1:7" ht="17.5" x14ac:dyDescent="0.35">
      <c r="A25" s="5" t="s">
        <v>27</v>
      </c>
      <c r="B25" s="26"/>
      <c r="C25" s="25">
        <v>100000</v>
      </c>
      <c r="D25" s="25"/>
      <c r="E25" s="25">
        <f>C25*4</f>
        <v>400000</v>
      </c>
      <c r="G25" s="29"/>
    </row>
    <row r="26" spans="1:7" ht="17.5" x14ac:dyDescent="0.35">
      <c r="A26" s="5" t="s">
        <v>29</v>
      </c>
      <c r="B26" s="26"/>
      <c r="C26" s="25">
        <v>1048078.24</v>
      </c>
      <c r="D26" s="25"/>
      <c r="E26" s="25">
        <f>C26</f>
        <v>1048078.24</v>
      </c>
    </row>
    <row r="27" spans="1:7" ht="17.5" x14ac:dyDescent="0.35">
      <c r="A27" s="5" t="s">
        <v>30</v>
      </c>
      <c r="B27" s="27"/>
      <c r="C27" s="27">
        <v>0</v>
      </c>
      <c r="D27" s="27"/>
      <c r="E27" s="25">
        <f t="shared" ref="E27" si="2">C27*1.5</f>
        <v>0</v>
      </c>
    </row>
    <row r="28" spans="1:7" ht="17.5" x14ac:dyDescent="0.35">
      <c r="A28" s="5" t="s">
        <v>31</v>
      </c>
      <c r="B28" s="26"/>
      <c r="C28" s="25">
        <v>100000</v>
      </c>
      <c r="D28" s="25"/>
      <c r="E28" s="25">
        <v>901432.16</v>
      </c>
    </row>
    <row r="29" spans="1:7" ht="17.5" x14ac:dyDescent="0.35">
      <c r="A29" s="8" t="s">
        <v>17</v>
      </c>
      <c r="B29" s="26"/>
      <c r="C29" s="27"/>
      <c r="D29" s="27"/>
      <c r="E29" s="25"/>
    </row>
    <row r="30" spans="1:7" ht="17.5" x14ac:dyDescent="0.35">
      <c r="A30" s="13" t="s">
        <v>23</v>
      </c>
      <c r="B30" s="33"/>
      <c r="C30" s="28">
        <f>C23+C24+C25+C26+C27+C28+C22</f>
        <v>39431884.170000002</v>
      </c>
      <c r="D30" s="28"/>
      <c r="E30" s="28">
        <f>E22+E23+E24+E25+E26+E27+E28</f>
        <v>46990207.914499998</v>
      </c>
      <c r="G30" s="29"/>
    </row>
    <row r="31" spans="1:7" ht="15.5" x14ac:dyDescent="0.35">
      <c r="A31" s="223"/>
      <c r="B31" s="223"/>
      <c r="C31" s="224">
        <f>C18-C30</f>
        <v>0</v>
      </c>
      <c r="D31" s="224"/>
      <c r="E31" s="224">
        <f>E18-E30</f>
        <v>-4.4999942183494568E-3</v>
      </c>
      <c r="G31" s="29"/>
    </row>
    <row r="32" spans="1:7" s="32" customFormat="1" ht="19" x14ac:dyDescent="0.5">
      <c r="A32" s="87" t="s">
        <v>38</v>
      </c>
      <c r="B32" s="88"/>
      <c r="C32" s="89">
        <f>AVERAGE(B30+C30)/2</f>
        <v>19715942.085000001</v>
      </c>
      <c r="D32" s="89"/>
      <c r="E32" s="89">
        <f>AVERAGE(C30+E30)/2</f>
        <v>43211046.04225</v>
      </c>
      <c r="F32" s="31"/>
      <c r="G32" s="31"/>
    </row>
    <row r="33" spans="1:5" ht="19" x14ac:dyDescent="0.5">
      <c r="A33" s="87" t="s">
        <v>39</v>
      </c>
      <c r="B33" s="88"/>
      <c r="C33" s="89">
        <f>AVERAGE(B7+C7)/2</f>
        <v>14504964.085000001</v>
      </c>
      <c r="D33" s="89"/>
      <c r="E33" s="89">
        <f>AVERAGE(C7+E7)/2</f>
        <v>31709928.170000002</v>
      </c>
    </row>
    <row r="34" spans="1:5" ht="19" x14ac:dyDescent="0.5">
      <c r="A34" s="87" t="s">
        <v>40</v>
      </c>
      <c r="B34" s="88"/>
      <c r="C34" s="89">
        <f>(B24+C24)/2</f>
        <v>15928500</v>
      </c>
      <c r="D34" s="89"/>
      <c r="E34" s="89">
        <f>(C24+E24)/2</f>
        <v>34724583.164000005</v>
      </c>
    </row>
    <row r="35" spans="1:5" ht="19" x14ac:dyDescent="0.5">
      <c r="A35" s="87" t="s">
        <v>319</v>
      </c>
      <c r="B35" s="88"/>
      <c r="C35" s="89">
        <f>C12</f>
        <v>0</v>
      </c>
      <c r="D35" s="89"/>
      <c r="E35" s="89">
        <f>C12+E12/2</f>
        <v>1225000</v>
      </c>
    </row>
    <row r="37" spans="1:5" x14ac:dyDescent="0.35">
      <c r="C37" s="29"/>
      <c r="D37" s="29"/>
    </row>
    <row r="39" spans="1:5" x14ac:dyDescent="0.35">
      <c r="C39" s="259">
        <f>C18-C30</f>
        <v>0</v>
      </c>
    </row>
  </sheetData>
  <mergeCells count="3">
    <mergeCell ref="A3:E3"/>
    <mergeCell ref="A1:E1"/>
    <mergeCell ref="A2:E2"/>
  </mergeCell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H84"/>
  <sheetViews>
    <sheetView topLeftCell="A74" zoomScale="120" zoomScaleNormal="120" workbookViewId="0">
      <selection activeCell="E81" sqref="E81"/>
    </sheetView>
  </sheetViews>
  <sheetFormatPr defaultRowHeight="14.5" x14ac:dyDescent="0.35"/>
  <cols>
    <col min="1" max="1" width="27" customWidth="1"/>
    <col min="2" max="2" width="13.7265625" customWidth="1"/>
    <col min="3" max="3" width="15.6328125" customWidth="1"/>
    <col min="4" max="4" width="14.08984375" customWidth="1"/>
    <col min="5" max="5" width="16.7265625" customWidth="1"/>
    <col min="6" max="6" width="11.1796875" customWidth="1"/>
    <col min="8" max="8" width="12.26953125" bestFit="1" customWidth="1"/>
  </cols>
  <sheetData>
    <row r="1" spans="1:6" ht="19.5" x14ac:dyDescent="0.35">
      <c r="B1" s="262" t="str">
        <f>BS!A1</f>
        <v xml:space="preserve"> ==================;xsf/L ;+:yf ln=</v>
      </c>
    </row>
    <row r="2" spans="1:6" ht="19.5" x14ac:dyDescent="0.35">
      <c r="B2" s="262" t="s">
        <v>453</v>
      </c>
    </row>
    <row r="3" spans="1:6" ht="17" x14ac:dyDescent="0.5">
      <c r="A3" s="300" t="s">
        <v>0</v>
      </c>
      <c r="B3" s="300"/>
      <c r="C3" s="300"/>
      <c r="D3" s="300"/>
      <c r="E3" s="300"/>
    </row>
    <row r="4" spans="1:6" ht="49" x14ac:dyDescent="0.35">
      <c r="A4" s="2" t="s">
        <v>1</v>
      </c>
      <c r="B4" s="3" t="str">
        <f>BS!B21</f>
        <v>cg'dflgt 2081∕082</v>
      </c>
      <c r="C4" s="192" t="str">
        <f>BS!C21</f>
        <v>jf:tlas 2081÷082</v>
      </c>
      <c r="D4" s="192" t="s">
        <v>460</v>
      </c>
      <c r="E4" s="4" t="str">
        <f>BS!E21</f>
        <v>k|:tflat 082÷83</v>
      </c>
      <c r="F4" s="190"/>
    </row>
    <row r="5" spans="1:6" ht="18" x14ac:dyDescent="0.4">
      <c r="A5" s="5" t="s">
        <v>442</v>
      </c>
      <c r="B5" s="6"/>
      <c r="C5" s="7">
        <v>3492800</v>
      </c>
      <c r="D5" s="7"/>
      <c r="E5" s="7">
        <f>BS!E34*12/100</f>
        <v>4166949.9796800003</v>
      </c>
    </row>
    <row r="6" spans="1:6" ht="18" x14ac:dyDescent="0.4">
      <c r="A6" s="30" t="s">
        <v>443</v>
      </c>
      <c r="B6" s="9"/>
      <c r="C6" s="10">
        <v>287859.8</v>
      </c>
      <c r="D6" s="10"/>
      <c r="E6" s="261">
        <v>116645.78</v>
      </c>
    </row>
    <row r="7" spans="1:6" ht="18" x14ac:dyDescent="0.4">
      <c r="A7" s="5" t="s">
        <v>444</v>
      </c>
      <c r="B7" s="6">
        <v>0</v>
      </c>
      <c r="C7" s="11">
        <v>76926</v>
      </c>
      <c r="D7" s="11"/>
      <c r="E7" s="11">
        <f>C7*2</f>
        <v>153852</v>
      </c>
    </row>
    <row r="8" spans="1:6" ht="18" x14ac:dyDescent="0.4">
      <c r="A8" s="5" t="s">
        <v>385</v>
      </c>
      <c r="B8" s="6">
        <v>0</v>
      </c>
      <c r="C8" s="7"/>
      <c r="D8" s="7"/>
      <c r="E8" s="7">
        <v>20000</v>
      </c>
    </row>
    <row r="9" spans="1:6" ht="18" x14ac:dyDescent="0.4">
      <c r="A9" s="5" t="s">
        <v>386</v>
      </c>
      <c r="B9" s="6">
        <v>0</v>
      </c>
      <c r="C9" s="12"/>
      <c r="D9" s="12"/>
      <c r="E9" s="11">
        <v>0</v>
      </c>
    </row>
    <row r="10" spans="1:6" ht="18" x14ac:dyDescent="0.4">
      <c r="A10" s="5" t="s">
        <v>387</v>
      </c>
      <c r="B10" s="6"/>
      <c r="C10" s="7"/>
      <c r="D10" s="7"/>
      <c r="E10" s="7">
        <v>0</v>
      </c>
    </row>
    <row r="11" spans="1:6" ht="18" x14ac:dyDescent="0.4">
      <c r="A11" s="5" t="s">
        <v>388</v>
      </c>
      <c r="B11" s="6"/>
      <c r="C11" s="7"/>
      <c r="D11" s="7"/>
      <c r="E11" s="7">
        <v>10000</v>
      </c>
    </row>
    <row r="12" spans="1:6" ht="18" x14ac:dyDescent="0.4">
      <c r="A12" s="5" t="s">
        <v>389</v>
      </c>
      <c r="B12" s="6"/>
      <c r="C12" s="7"/>
      <c r="D12" s="7"/>
      <c r="E12" s="7">
        <v>5000</v>
      </c>
    </row>
    <row r="13" spans="1:6" ht="18" x14ac:dyDescent="0.4">
      <c r="A13" s="5" t="s">
        <v>390</v>
      </c>
      <c r="B13" s="6"/>
      <c r="C13" s="7"/>
      <c r="D13" s="7"/>
      <c r="E13" s="7">
        <v>5000</v>
      </c>
    </row>
    <row r="14" spans="1:6" ht="18" x14ac:dyDescent="0.4">
      <c r="A14" s="5" t="s">
        <v>391</v>
      </c>
      <c r="B14" s="6"/>
      <c r="C14" s="7"/>
      <c r="D14" s="7"/>
      <c r="E14" s="7">
        <f t="shared" ref="E14:E16" si="0">C14*2</f>
        <v>0</v>
      </c>
    </row>
    <row r="15" spans="1:6" ht="18" x14ac:dyDescent="0.4">
      <c r="A15" s="5" t="s">
        <v>452</v>
      </c>
      <c r="B15" s="6"/>
      <c r="C15" s="7"/>
      <c r="D15" s="7"/>
      <c r="E15" s="7">
        <v>160000</v>
      </c>
    </row>
    <row r="16" spans="1:6" ht="18" x14ac:dyDescent="0.4">
      <c r="A16" s="5" t="s">
        <v>392</v>
      </c>
      <c r="B16" s="6"/>
      <c r="C16" s="7"/>
      <c r="D16" s="7"/>
      <c r="E16" s="7">
        <f t="shared" si="0"/>
        <v>0</v>
      </c>
    </row>
    <row r="17" spans="1:8" ht="18" x14ac:dyDescent="0.4">
      <c r="A17" s="13" t="s">
        <v>2</v>
      </c>
      <c r="B17" s="6">
        <f>SUM(B5:B10)</f>
        <v>0</v>
      </c>
      <c r="C17" s="227">
        <f>SUM(C5:C16)</f>
        <v>3857585.8</v>
      </c>
      <c r="D17" s="7"/>
      <c r="E17" s="227">
        <f>SUM(E5:E10)</f>
        <v>4457447.7596800001</v>
      </c>
    </row>
    <row r="18" spans="1:8" ht="17" x14ac:dyDescent="0.5">
      <c r="A18" s="1"/>
      <c r="B18" s="1"/>
    </row>
    <row r="19" spans="1:8" ht="17" x14ac:dyDescent="0.5">
      <c r="A19" s="300" t="s">
        <v>3</v>
      </c>
      <c r="B19" s="300"/>
      <c r="C19" s="300"/>
      <c r="D19" s="300"/>
      <c r="E19" s="300"/>
    </row>
    <row r="20" spans="1:8" ht="48" x14ac:dyDescent="0.35">
      <c r="A20" s="2" t="s">
        <v>1</v>
      </c>
      <c r="B20" s="3" t="str">
        <f>B4</f>
        <v>cg'dflgt 2081∕082</v>
      </c>
      <c r="C20" s="192" t="str">
        <f>C4</f>
        <v>jf:tlas 2081÷082</v>
      </c>
      <c r="D20" s="192" t="s">
        <v>393</v>
      </c>
      <c r="E20" s="4" t="str">
        <f>E4</f>
        <v>k|:tflat 082÷83</v>
      </c>
    </row>
    <row r="21" spans="1:8" ht="19.5" x14ac:dyDescent="0.55000000000000004">
      <c r="A21" s="13" t="s">
        <v>4</v>
      </c>
      <c r="B21" s="14">
        <f>B22+B23</f>
        <v>0</v>
      </c>
      <c r="C21" s="14">
        <f>C22+C23</f>
        <v>1465976.27</v>
      </c>
      <c r="D21" s="14"/>
      <c r="E21" s="14">
        <f>E22+E23</f>
        <v>2025095.6902000001</v>
      </c>
    </row>
    <row r="22" spans="1:8" ht="18" x14ac:dyDescent="0.4">
      <c r="A22" s="5" t="s">
        <v>5</v>
      </c>
      <c r="B22" s="15"/>
      <c r="C22" s="16">
        <v>1465976.27</v>
      </c>
      <c r="D22" s="16"/>
      <c r="E22" s="16">
        <f>BS!E33*6/100</f>
        <v>1902595.6902000001</v>
      </c>
    </row>
    <row r="23" spans="1:8" ht="18" x14ac:dyDescent="0.4">
      <c r="A23" s="5" t="s">
        <v>6</v>
      </c>
      <c r="B23" s="15">
        <v>0</v>
      </c>
      <c r="C23" s="17">
        <v>0</v>
      </c>
      <c r="D23" s="17"/>
      <c r="E23" s="16">
        <f>BS!E35*0.1</f>
        <v>122500</v>
      </c>
    </row>
    <row r="24" spans="1:8" ht="19.5" x14ac:dyDescent="0.55000000000000004">
      <c r="A24" s="13" t="s">
        <v>101</v>
      </c>
      <c r="B24" s="14">
        <f>SUM(B26:B79)</f>
        <v>0</v>
      </c>
      <c r="C24" s="37"/>
      <c r="D24" s="37"/>
      <c r="E24" s="37"/>
    </row>
    <row r="25" spans="1:8" ht="38.5" x14ac:dyDescent="0.35">
      <c r="A25" s="36" t="s">
        <v>37</v>
      </c>
      <c r="B25" s="44">
        <v>0</v>
      </c>
      <c r="C25" s="44">
        <f>C27+C38</f>
        <v>1607766.27</v>
      </c>
      <c r="D25" s="44"/>
      <c r="E25" s="44">
        <f>E27+E38</f>
        <v>1380665</v>
      </c>
    </row>
    <row r="26" spans="1:8" ht="18.5" thickBot="1" x14ac:dyDescent="0.45">
      <c r="A26" s="65" t="s">
        <v>63</v>
      </c>
      <c r="B26" s="66">
        <v>0</v>
      </c>
      <c r="C26" s="85"/>
      <c r="D26" s="85"/>
      <c r="E26" s="85"/>
    </row>
    <row r="27" spans="1:8" ht="18.5" thickBot="1" x14ac:dyDescent="0.45">
      <c r="A27" s="70" t="s">
        <v>64</v>
      </c>
      <c r="B27" s="71"/>
      <c r="C27" s="72">
        <f>C28+C37+C29+C30+C31+C32+C33</f>
        <v>341481</v>
      </c>
      <c r="D27" s="72"/>
      <c r="E27" s="72">
        <f>H29</f>
        <v>375629.10000000003</v>
      </c>
    </row>
    <row r="28" spans="1:8" ht="18" x14ac:dyDescent="0.4">
      <c r="A28" s="67" t="s">
        <v>49</v>
      </c>
      <c r="B28" s="68"/>
      <c r="C28" s="69">
        <v>341481</v>
      </c>
      <c r="D28" s="69"/>
      <c r="E28" s="69">
        <f>C28*1.1</f>
        <v>375629.10000000003</v>
      </c>
    </row>
    <row r="29" spans="1:8" ht="18" x14ac:dyDescent="0.4">
      <c r="A29" s="5" t="s">
        <v>50</v>
      </c>
      <c r="B29" s="15"/>
      <c r="C29" s="18"/>
      <c r="D29" s="18"/>
      <c r="E29" s="18">
        <f>C29*1.1</f>
        <v>0</v>
      </c>
      <c r="H29" s="257">
        <f>E28+E29+E30+E31+E32+E33+E37</f>
        <v>375629.10000000003</v>
      </c>
    </row>
    <row r="30" spans="1:8" ht="18" x14ac:dyDescent="0.4">
      <c r="A30" s="5" t="s">
        <v>48</v>
      </c>
      <c r="B30" s="15"/>
      <c r="C30" s="18"/>
      <c r="D30" s="18"/>
      <c r="E30" s="18">
        <f t="shared" ref="E30:E36" si="1">C30*1.1</f>
        <v>0</v>
      </c>
    </row>
    <row r="31" spans="1:8" ht="18" x14ac:dyDescent="0.4">
      <c r="A31" s="5" t="s">
        <v>51</v>
      </c>
      <c r="B31" s="15"/>
      <c r="C31" s="18"/>
      <c r="D31" s="18"/>
      <c r="E31" s="18">
        <f t="shared" si="1"/>
        <v>0</v>
      </c>
    </row>
    <row r="32" spans="1:8" ht="18" x14ac:dyDescent="0.4">
      <c r="A32" s="5" t="s">
        <v>68</v>
      </c>
      <c r="B32" s="15"/>
      <c r="C32" s="18"/>
      <c r="D32" s="18"/>
      <c r="E32" s="18">
        <f t="shared" si="1"/>
        <v>0</v>
      </c>
    </row>
    <row r="33" spans="1:5" ht="18" x14ac:dyDescent="0.4">
      <c r="A33" s="5" t="s">
        <v>353</v>
      </c>
      <c r="B33" s="15"/>
      <c r="C33" s="18"/>
      <c r="D33" s="18"/>
      <c r="E33" s="18">
        <f t="shared" si="1"/>
        <v>0</v>
      </c>
    </row>
    <row r="34" spans="1:5" ht="18" x14ac:dyDescent="0.4">
      <c r="A34" s="5" t="s">
        <v>107</v>
      </c>
      <c r="B34" s="15"/>
      <c r="C34" s="18"/>
      <c r="D34" s="18"/>
      <c r="E34" s="18">
        <f t="shared" si="1"/>
        <v>0</v>
      </c>
    </row>
    <row r="35" spans="1:5" ht="18" x14ac:dyDescent="0.4">
      <c r="A35" s="5" t="s">
        <v>110</v>
      </c>
      <c r="B35" s="15"/>
      <c r="C35" s="18"/>
      <c r="D35" s="18"/>
      <c r="E35" s="18">
        <f t="shared" si="1"/>
        <v>0</v>
      </c>
    </row>
    <row r="36" spans="1:5" ht="18" x14ac:dyDescent="0.4">
      <c r="A36" s="5" t="s">
        <v>112</v>
      </c>
      <c r="B36" s="15"/>
      <c r="C36" s="18"/>
      <c r="D36" s="18"/>
      <c r="E36" s="18">
        <f t="shared" si="1"/>
        <v>0</v>
      </c>
    </row>
    <row r="37" spans="1:5" ht="18" x14ac:dyDescent="0.4">
      <c r="A37" s="5" t="s">
        <v>52</v>
      </c>
      <c r="B37" s="15"/>
      <c r="C37" s="18"/>
      <c r="D37" s="18"/>
      <c r="E37" s="18">
        <f>C37</f>
        <v>0</v>
      </c>
    </row>
    <row r="38" spans="1:5" ht="35" x14ac:dyDescent="0.35">
      <c r="A38" s="92" t="s">
        <v>102</v>
      </c>
      <c r="B38" s="90"/>
      <c r="C38" s="91">
        <f>C40+C47+C52+C59+C75+C77</f>
        <v>1266285.27</v>
      </c>
      <c r="D38" s="91"/>
      <c r="E38" s="91">
        <f>E40+E47+E52+E59+E75+E77</f>
        <v>1005035.9</v>
      </c>
    </row>
    <row r="39" spans="1:5" ht="17.5" x14ac:dyDescent="0.35">
      <c r="A39" s="106" t="s">
        <v>64</v>
      </c>
      <c r="B39" s="107"/>
      <c r="C39" s="108"/>
      <c r="D39" s="108"/>
      <c r="E39" s="108"/>
    </row>
    <row r="40" spans="1:5" ht="18" x14ac:dyDescent="0.4">
      <c r="A40" s="63" t="s">
        <v>91</v>
      </c>
      <c r="B40" s="64">
        <v>0</v>
      </c>
      <c r="C40" s="86">
        <f>SUM(C41:C46)</f>
        <v>55430</v>
      </c>
      <c r="D40" s="86"/>
      <c r="E40" s="86">
        <f>SUM(E41:E46)</f>
        <v>80005</v>
      </c>
    </row>
    <row r="41" spans="1:5" ht="18" x14ac:dyDescent="0.4">
      <c r="A41" s="5" t="s">
        <v>25</v>
      </c>
      <c r="B41" s="15"/>
      <c r="C41" s="18">
        <v>15180</v>
      </c>
      <c r="D41" s="18"/>
      <c r="E41" s="18">
        <v>36000</v>
      </c>
    </row>
    <row r="42" spans="1:5" ht="18" x14ac:dyDescent="0.4">
      <c r="A42" s="5" t="s">
        <v>407</v>
      </c>
      <c r="B42" s="15">
        <v>0</v>
      </c>
      <c r="C42" s="18">
        <v>1200</v>
      </c>
      <c r="D42" s="18"/>
      <c r="E42" s="18">
        <f>C42</f>
        <v>1200</v>
      </c>
    </row>
    <row r="43" spans="1:5" ht="18" x14ac:dyDescent="0.4">
      <c r="A43" s="5" t="s">
        <v>451</v>
      </c>
      <c r="B43" s="15">
        <v>0</v>
      </c>
      <c r="C43" s="18">
        <v>1500</v>
      </c>
      <c r="D43" s="18"/>
      <c r="E43" s="18">
        <f>C43</f>
        <v>1500</v>
      </c>
    </row>
    <row r="44" spans="1:5" ht="18" x14ac:dyDescent="0.4">
      <c r="A44" s="5" t="s">
        <v>8</v>
      </c>
      <c r="B44" s="15"/>
      <c r="C44" s="18">
        <v>31750</v>
      </c>
      <c r="D44" s="18"/>
      <c r="E44" s="18">
        <f>C44*1.1</f>
        <v>34925</v>
      </c>
    </row>
    <row r="45" spans="1:5" ht="18" x14ac:dyDescent="0.4">
      <c r="A45" s="5" t="s">
        <v>318</v>
      </c>
      <c r="B45" s="15"/>
      <c r="C45" s="18">
        <v>0</v>
      </c>
      <c r="D45" s="18"/>
      <c r="E45" s="18">
        <v>0</v>
      </c>
    </row>
    <row r="46" spans="1:5" ht="18" x14ac:dyDescent="0.4">
      <c r="A46" s="5" t="s">
        <v>404</v>
      </c>
      <c r="B46" s="15"/>
      <c r="C46" s="18">
        <v>5800</v>
      </c>
      <c r="D46" s="18"/>
      <c r="E46" s="18">
        <f>C46*1.1</f>
        <v>6380.0000000000009</v>
      </c>
    </row>
    <row r="47" spans="1:5" ht="18" x14ac:dyDescent="0.4">
      <c r="A47" s="63" t="s">
        <v>9</v>
      </c>
      <c r="B47" s="61">
        <v>0</v>
      </c>
      <c r="C47" s="62">
        <f>SUM(C48:C51)</f>
        <v>399920</v>
      </c>
      <c r="D47" s="62"/>
      <c r="E47" s="62">
        <f>SUM(E48:E51)</f>
        <v>445707</v>
      </c>
    </row>
    <row r="48" spans="1:5" ht="18" x14ac:dyDescent="0.4">
      <c r="A48" s="5" t="s">
        <v>7</v>
      </c>
      <c r="B48" s="15">
        <v>0</v>
      </c>
      <c r="C48" s="18">
        <v>305500</v>
      </c>
      <c r="D48" s="18"/>
      <c r="E48" s="18">
        <f>C48*1.05</f>
        <v>320775</v>
      </c>
    </row>
    <row r="49" spans="1:5" ht="18" x14ac:dyDescent="0.4">
      <c r="A49" s="5" t="s">
        <v>92</v>
      </c>
      <c r="B49" s="15">
        <v>0</v>
      </c>
      <c r="C49" s="18">
        <v>68120</v>
      </c>
      <c r="D49" s="18"/>
      <c r="E49" s="18">
        <f>C49*1.1</f>
        <v>74932</v>
      </c>
    </row>
    <row r="50" spans="1:5" ht="18" x14ac:dyDescent="0.4">
      <c r="A50" s="5" t="s">
        <v>398</v>
      </c>
      <c r="B50" s="15"/>
      <c r="C50" s="18">
        <v>0</v>
      </c>
      <c r="D50" s="18"/>
      <c r="E50" s="18">
        <v>10000</v>
      </c>
    </row>
    <row r="51" spans="1:5" ht="18" x14ac:dyDescent="0.4">
      <c r="A51" s="5" t="s">
        <v>403</v>
      </c>
      <c r="B51" s="15"/>
      <c r="C51" s="18">
        <v>26300</v>
      </c>
      <c r="D51" s="18"/>
      <c r="E51" s="18">
        <v>40000</v>
      </c>
    </row>
    <row r="52" spans="1:5" ht="18" x14ac:dyDescent="0.4">
      <c r="A52" s="63" t="s">
        <v>93</v>
      </c>
      <c r="B52" s="61">
        <v>0</v>
      </c>
      <c r="C52" s="62">
        <f>C53+C54+C55+C56+C57+C58</f>
        <v>26055</v>
      </c>
      <c r="D52" s="62"/>
      <c r="E52" s="62">
        <f>E53+E54+E55+E56+E57</f>
        <v>100000</v>
      </c>
    </row>
    <row r="53" spans="1:5" ht="18" x14ac:dyDescent="0.4">
      <c r="A53" s="5" t="s">
        <v>94</v>
      </c>
      <c r="B53" s="15">
        <v>0</v>
      </c>
      <c r="C53" s="18">
        <v>0</v>
      </c>
      <c r="D53" s="18"/>
      <c r="E53" s="18">
        <v>50000</v>
      </c>
    </row>
    <row r="54" spans="1:5" ht="18" x14ac:dyDescent="0.4">
      <c r="A54" s="5" t="s">
        <v>95</v>
      </c>
      <c r="B54" s="15">
        <v>0</v>
      </c>
      <c r="C54" s="18">
        <v>0</v>
      </c>
      <c r="D54" s="18"/>
      <c r="E54" s="18">
        <v>0</v>
      </c>
    </row>
    <row r="55" spans="1:5" ht="18" x14ac:dyDescent="0.4">
      <c r="A55" s="5" t="s">
        <v>96</v>
      </c>
      <c r="B55" s="15">
        <v>0</v>
      </c>
      <c r="C55" s="18">
        <v>0</v>
      </c>
      <c r="D55" s="18"/>
      <c r="E55" s="18">
        <v>0</v>
      </c>
    </row>
    <row r="56" spans="1:5" ht="18" x14ac:dyDescent="0.4">
      <c r="A56" s="5" t="s">
        <v>400</v>
      </c>
      <c r="B56" s="15"/>
      <c r="C56" s="18">
        <v>26055</v>
      </c>
      <c r="D56" s="18"/>
      <c r="E56" s="18">
        <v>50000</v>
      </c>
    </row>
    <row r="57" spans="1:5" ht="18" x14ac:dyDescent="0.4">
      <c r="A57" s="5" t="s">
        <v>401</v>
      </c>
      <c r="B57" s="15"/>
      <c r="C57" s="18">
        <v>0</v>
      </c>
      <c r="D57" s="18"/>
      <c r="E57" s="18">
        <v>0</v>
      </c>
    </row>
    <row r="58" spans="1:5" ht="18" x14ac:dyDescent="0.4">
      <c r="A58" s="5" t="s">
        <v>402</v>
      </c>
      <c r="B58" s="15"/>
      <c r="C58" s="18">
        <v>0</v>
      </c>
      <c r="D58" s="18"/>
      <c r="E58" s="18"/>
    </row>
    <row r="59" spans="1:5" ht="18" x14ac:dyDescent="0.4">
      <c r="A59" s="63" t="s">
        <v>97</v>
      </c>
      <c r="B59" s="61">
        <v>0</v>
      </c>
      <c r="C59" s="62">
        <f>SUM(C60:C74)</f>
        <v>301675.65999999997</v>
      </c>
      <c r="D59" s="62"/>
      <c r="E59" s="62">
        <f>SUM(E60:E74)</f>
        <v>69323.899999999994</v>
      </c>
    </row>
    <row r="60" spans="1:5" ht="18" x14ac:dyDescent="0.4">
      <c r="A60" s="5" t="s">
        <v>98</v>
      </c>
      <c r="B60" s="15"/>
      <c r="C60" s="18">
        <v>0</v>
      </c>
      <c r="D60" s="18"/>
      <c r="E60" s="18">
        <v>10000</v>
      </c>
    </row>
    <row r="61" spans="1:5" ht="18" x14ac:dyDescent="0.4">
      <c r="A61" s="5" t="s">
        <v>24</v>
      </c>
      <c r="B61" s="15"/>
      <c r="C61" s="18">
        <v>15000</v>
      </c>
      <c r="D61" s="18"/>
      <c r="E61" s="18">
        <v>20000</v>
      </c>
    </row>
    <row r="62" spans="1:5" ht="18" x14ac:dyDescent="0.4">
      <c r="A62" s="5" t="s">
        <v>449</v>
      </c>
      <c r="B62" s="15"/>
      <c r="C62" s="18">
        <v>2900</v>
      </c>
      <c r="D62" s="18"/>
      <c r="E62" s="18">
        <v>6000</v>
      </c>
    </row>
    <row r="63" spans="1:5" ht="18" x14ac:dyDescent="0.4">
      <c r="A63" s="5" t="s">
        <v>394</v>
      </c>
      <c r="B63" s="15"/>
      <c r="C63" s="18">
        <v>5749</v>
      </c>
      <c r="D63" s="18"/>
      <c r="E63" s="18">
        <f>C63*1.1</f>
        <v>6323.9000000000005</v>
      </c>
    </row>
    <row r="64" spans="1:5" ht="18" x14ac:dyDescent="0.4">
      <c r="A64" s="5" t="s">
        <v>395</v>
      </c>
      <c r="B64" s="15"/>
      <c r="C64" s="18">
        <v>12000</v>
      </c>
      <c r="D64" s="18"/>
      <c r="E64" s="18">
        <v>15000</v>
      </c>
    </row>
    <row r="65" spans="1:5" ht="18" x14ac:dyDescent="0.4">
      <c r="A65" s="5" t="s">
        <v>396</v>
      </c>
      <c r="B65" s="15"/>
      <c r="C65" s="18">
        <v>0</v>
      </c>
      <c r="D65" s="18"/>
      <c r="E65" s="18">
        <v>10000</v>
      </c>
    </row>
    <row r="66" spans="1:5" ht="18" x14ac:dyDescent="0.4">
      <c r="A66" s="5" t="s">
        <v>448</v>
      </c>
      <c r="B66" s="15"/>
      <c r="C66" s="18">
        <v>16030</v>
      </c>
      <c r="D66" s="18"/>
      <c r="E66" s="18">
        <v>0</v>
      </c>
    </row>
    <row r="67" spans="1:5" ht="18" x14ac:dyDescent="0.4">
      <c r="A67" s="5" t="s">
        <v>397</v>
      </c>
      <c r="B67" s="15"/>
      <c r="C67" s="18">
        <v>0</v>
      </c>
      <c r="D67" s="18"/>
      <c r="E67" s="18">
        <v>2000</v>
      </c>
    </row>
    <row r="68" spans="1:5" ht="18" x14ac:dyDescent="0.4">
      <c r="A68" s="5" t="s">
        <v>450</v>
      </c>
      <c r="B68" s="15"/>
      <c r="C68" s="18">
        <v>850</v>
      </c>
      <c r="D68" s="18"/>
      <c r="E68" s="18">
        <v>0</v>
      </c>
    </row>
    <row r="69" spans="1:5" ht="18" x14ac:dyDescent="0.4">
      <c r="A69" s="5" t="s">
        <v>405</v>
      </c>
      <c r="B69" s="15"/>
      <c r="C69" s="18">
        <v>0</v>
      </c>
      <c r="D69" s="18"/>
      <c r="E69" s="18">
        <v>0</v>
      </c>
    </row>
    <row r="70" spans="1:5" ht="18" x14ac:dyDescent="0.4">
      <c r="A70" s="5" t="s">
        <v>447</v>
      </c>
      <c r="B70" s="15"/>
      <c r="C70" s="18">
        <v>1145</v>
      </c>
      <c r="D70" s="18"/>
      <c r="E70" s="18"/>
    </row>
    <row r="71" spans="1:5" ht="18" x14ac:dyDescent="0.4">
      <c r="A71" s="5" t="s">
        <v>406</v>
      </c>
      <c r="B71" s="15"/>
      <c r="C71" s="18">
        <v>0</v>
      </c>
      <c r="D71" s="18"/>
      <c r="E71" s="18">
        <v>0</v>
      </c>
    </row>
    <row r="72" spans="1:5" ht="18" x14ac:dyDescent="0.4">
      <c r="A72" s="5" t="s">
        <v>446</v>
      </c>
      <c r="B72" s="15"/>
      <c r="C72" s="18">
        <v>221555</v>
      </c>
      <c r="D72" s="18"/>
      <c r="E72" s="18"/>
    </row>
    <row r="73" spans="1:5" ht="18" x14ac:dyDescent="0.4">
      <c r="A73" s="5" t="s">
        <v>445</v>
      </c>
      <c r="B73" s="15"/>
      <c r="C73" s="18">
        <v>500</v>
      </c>
      <c r="D73" s="18"/>
      <c r="E73" s="18"/>
    </row>
    <row r="74" spans="1:5" ht="18" x14ac:dyDescent="0.4">
      <c r="A74" s="5" t="s">
        <v>399</v>
      </c>
      <c r="B74" s="15"/>
      <c r="C74" s="18">
        <f>26181.9+35-270.24</f>
        <v>25946.66</v>
      </c>
      <c r="D74" s="18"/>
      <c r="E74" s="18"/>
    </row>
    <row r="75" spans="1:5" ht="18" x14ac:dyDescent="0.4">
      <c r="A75" s="63" t="s">
        <v>99</v>
      </c>
      <c r="B75" s="61">
        <v>0</v>
      </c>
      <c r="C75" s="62">
        <f>C76</f>
        <v>437459</v>
      </c>
      <c r="D75" s="62"/>
      <c r="E75" s="62">
        <f>E76</f>
        <v>300000</v>
      </c>
    </row>
    <row r="76" spans="1:5" ht="18" x14ac:dyDescent="0.4">
      <c r="A76" s="5" t="s">
        <v>459</v>
      </c>
      <c r="B76" s="15">
        <v>0</v>
      </c>
      <c r="C76" s="260">
        <v>437459</v>
      </c>
      <c r="D76" s="18"/>
      <c r="E76" s="18">
        <v>300000</v>
      </c>
    </row>
    <row r="77" spans="1:5" ht="18" x14ac:dyDescent="0.4">
      <c r="A77" s="63" t="s">
        <v>100</v>
      </c>
      <c r="B77" s="61">
        <v>0</v>
      </c>
      <c r="C77" s="62">
        <f>SUM(C78:C79)</f>
        <v>45745.61</v>
      </c>
      <c r="D77" s="62"/>
      <c r="E77" s="62">
        <f>SUM(E78:E79)</f>
        <v>10000</v>
      </c>
    </row>
    <row r="78" spans="1:5" ht="19" x14ac:dyDescent="0.5">
      <c r="A78" s="5" t="s">
        <v>10</v>
      </c>
      <c r="B78" s="19">
        <v>0</v>
      </c>
      <c r="C78" s="18">
        <v>2300</v>
      </c>
      <c r="D78" s="18"/>
      <c r="E78" s="18">
        <v>10000</v>
      </c>
    </row>
    <row r="79" spans="1:5" ht="19" x14ac:dyDescent="0.5">
      <c r="A79" s="5" t="s">
        <v>26</v>
      </c>
      <c r="B79" s="19">
        <v>0</v>
      </c>
      <c r="C79" s="260">
        <v>43445.61</v>
      </c>
      <c r="D79" s="18"/>
      <c r="E79" s="18">
        <v>0</v>
      </c>
    </row>
    <row r="80" spans="1:5" ht="19" x14ac:dyDescent="0.5">
      <c r="A80" s="13" t="s">
        <v>11</v>
      </c>
      <c r="B80" s="19">
        <f>B21+B24</f>
        <v>0</v>
      </c>
      <c r="C80" s="19">
        <f>C21+C27+C38</f>
        <v>3073742.54</v>
      </c>
      <c r="D80" s="19"/>
      <c r="E80" s="19">
        <f>E21+E25</f>
        <v>3405760.6902000001</v>
      </c>
    </row>
    <row r="81" spans="1:5" ht="20.5" x14ac:dyDescent="0.65">
      <c r="A81" s="109" t="s">
        <v>12</v>
      </c>
      <c r="B81" s="110">
        <f>B17-B80</f>
        <v>0</v>
      </c>
      <c r="C81" s="110">
        <f>C17-C80</f>
        <v>783843.25999999978</v>
      </c>
      <c r="D81" s="110"/>
      <c r="E81" s="110">
        <f>E17-E80</f>
        <v>1051687.0694800001</v>
      </c>
    </row>
    <row r="84" spans="1:5" x14ac:dyDescent="0.35">
      <c r="C84" s="29"/>
    </row>
  </sheetData>
  <mergeCells count="2">
    <mergeCell ref="A19:E19"/>
    <mergeCell ref="A3:E3"/>
  </mergeCells>
  <pageMargins left="0.68" right="0.25" top="0.44" bottom="0.23" header="0.3" footer="0.17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H22"/>
  <sheetViews>
    <sheetView topLeftCell="B1" zoomScale="150" zoomScaleNormal="150" workbookViewId="0">
      <selection activeCell="H13" sqref="H13"/>
    </sheetView>
  </sheetViews>
  <sheetFormatPr defaultColWidth="9.1796875" defaultRowHeight="17.5" x14ac:dyDescent="0.35"/>
  <cols>
    <col min="1" max="1" width="5" style="45" bestFit="1" customWidth="1"/>
    <col min="2" max="2" width="27.54296875" style="45" bestFit="1" customWidth="1"/>
    <col min="3" max="3" width="16.54296875" style="45" customWidth="1"/>
    <col min="4" max="4" width="19.453125" style="45" customWidth="1"/>
    <col min="5" max="5" width="22.54296875" style="45" customWidth="1"/>
    <col min="6" max="6" width="19" style="45" customWidth="1"/>
    <col min="7" max="16384" width="9.1796875" style="45"/>
  </cols>
  <sheetData>
    <row r="2" spans="1:8" x14ac:dyDescent="0.35">
      <c r="B2" s="113" t="s">
        <v>160</v>
      </c>
      <c r="C2" s="113" t="s">
        <v>175</v>
      </c>
      <c r="D2" s="3" t="s">
        <v>350</v>
      </c>
      <c r="E2" s="4" t="s">
        <v>323</v>
      </c>
      <c r="F2" s="4" t="s">
        <v>352</v>
      </c>
    </row>
    <row r="3" spans="1:8" x14ac:dyDescent="0.35">
      <c r="B3" s="46" t="s">
        <v>157</v>
      </c>
      <c r="C3" s="46"/>
      <c r="D3" s="111"/>
      <c r="E3" s="111">
        <f>PL!C81</f>
        <v>783843.25999999978</v>
      </c>
      <c r="F3" s="111">
        <f>PL!E81</f>
        <v>1051687.0694800001</v>
      </c>
    </row>
    <row r="4" spans="1:8" ht="18" x14ac:dyDescent="0.4">
      <c r="B4" s="46" t="s">
        <v>158</v>
      </c>
      <c r="C4" s="46"/>
      <c r="D4" s="112"/>
      <c r="E4" s="112">
        <f>E3*0.15</f>
        <v>117576.48899999996</v>
      </c>
      <c r="F4" s="112">
        <f>F3*0.15</f>
        <v>157753.06042200001</v>
      </c>
    </row>
    <row r="5" spans="1:8" ht="18" x14ac:dyDescent="0.4">
      <c r="B5" s="46" t="s">
        <v>159</v>
      </c>
      <c r="C5" s="46"/>
      <c r="D5" s="112"/>
      <c r="E5" s="112">
        <f>E3-E4</f>
        <v>666266.77099999983</v>
      </c>
      <c r="F5" s="112">
        <f>F3-F4</f>
        <v>893934.00905800005</v>
      </c>
    </row>
    <row r="6" spans="1:8" ht="18" x14ac:dyDescent="0.4">
      <c r="B6" s="46" t="s">
        <v>161</v>
      </c>
      <c r="C6" s="46"/>
      <c r="D6" s="112"/>
      <c r="E6" s="112">
        <f>E5*25%</f>
        <v>166566.69274999996</v>
      </c>
      <c r="F6" s="112">
        <f>F5*0.25</f>
        <v>223483.50226450001</v>
      </c>
    </row>
    <row r="7" spans="1:8" ht="18" x14ac:dyDescent="0.4">
      <c r="B7" s="46" t="s">
        <v>162</v>
      </c>
      <c r="C7" s="46"/>
      <c r="D7" s="112"/>
      <c r="E7" s="112">
        <f>E5-E6</f>
        <v>499700.0782499999</v>
      </c>
      <c r="F7" s="112">
        <f>F5-F6</f>
        <v>670450.50679350004</v>
      </c>
    </row>
    <row r="9" spans="1:8" ht="21" x14ac:dyDescent="0.35">
      <c r="A9" s="301" t="s">
        <v>41</v>
      </c>
      <c r="B9" s="301" t="s">
        <v>142</v>
      </c>
      <c r="C9" s="302" t="s">
        <v>143</v>
      </c>
      <c r="D9" s="301" t="s">
        <v>408</v>
      </c>
      <c r="E9" s="303"/>
      <c r="F9" s="117" t="s">
        <v>355</v>
      </c>
    </row>
    <row r="10" spans="1:8" x14ac:dyDescent="0.35">
      <c r="A10" s="301"/>
      <c r="B10" s="301"/>
      <c r="C10" s="302"/>
      <c r="D10" s="105" t="s">
        <v>144</v>
      </c>
      <c r="E10" s="105" t="s">
        <v>17</v>
      </c>
      <c r="F10" s="105" t="s">
        <v>144</v>
      </c>
    </row>
    <row r="11" spans="1:8" ht="18" x14ac:dyDescent="0.4">
      <c r="A11" s="47">
        <v>1</v>
      </c>
      <c r="B11" s="46" t="s">
        <v>145</v>
      </c>
      <c r="C11" s="77">
        <f>BS!B10</f>
        <v>0</v>
      </c>
      <c r="D11" s="112">
        <f>E6</f>
        <v>166566.69274999996</v>
      </c>
      <c r="E11" s="112">
        <f>C11+D11</f>
        <v>166566.69274999996</v>
      </c>
      <c r="F11" s="112">
        <f>F6</f>
        <v>223483.50226450001</v>
      </c>
    </row>
    <row r="12" spans="1:8" ht="18" x14ac:dyDescent="0.4">
      <c r="A12" s="47">
        <v>2</v>
      </c>
      <c r="B12" s="46" t="s">
        <v>146</v>
      </c>
      <c r="C12" s="77"/>
      <c r="D12" s="112">
        <f>E7*25%</f>
        <v>124925.01956249998</v>
      </c>
      <c r="E12" s="112">
        <f t="shared" ref="E12:E18" si="0">C12+D12</f>
        <v>124925.01956249998</v>
      </c>
      <c r="F12" s="112">
        <f>F7*25%</f>
        <v>167612.62669837501</v>
      </c>
    </row>
    <row r="13" spans="1:8" ht="18" x14ac:dyDescent="0.4">
      <c r="A13" s="47">
        <v>3</v>
      </c>
      <c r="B13" s="46" t="s">
        <v>147</v>
      </c>
      <c r="C13" s="77"/>
      <c r="D13" s="112">
        <f>E7*0.65</f>
        <v>324805.05086249992</v>
      </c>
      <c r="E13" s="112">
        <f t="shared" si="0"/>
        <v>324805.05086249992</v>
      </c>
      <c r="F13" s="112">
        <f>F7*0.65</f>
        <v>435792.82941577502</v>
      </c>
      <c r="G13" s="258">
        <f>E13/BS!C6*100</f>
        <v>5.8055847652689136</v>
      </c>
      <c r="H13" s="258">
        <f>F13/BS!E6*100</f>
        <v>6.5095199100150118</v>
      </c>
    </row>
    <row r="14" spans="1:8" ht="18" x14ac:dyDescent="0.4">
      <c r="A14" s="47">
        <v>4</v>
      </c>
      <c r="B14" s="46" t="s">
        <v>148</v>
      </c>
      <c r="C14" s="77"/>
      <c r="D14" s="112">
        <f>D7*5%</f>
        <v>0</v>
      </c>
      <c r="E14" s="112">
        <f t="shared" si="0"/>
        <v>0</v>
      </c>
      <c r="F14" s="112"/>
    </row>
    <row r="15" spans="1:8" ht="18" x14ac:dyDescent="0.4">
      <c r="A15" s="47">
        <v>5</v>
      </c>
      <c r="B15" s="46" t="s">
        <v>149</v>
      </c>
      <c r="C15" s="77"/>
      <c r="D15" s="112">
        <f>D7*5%</f>
        <v>0</v>
      </c>
      <c r="E15" s="112">
        <f t="shared" si="0"/>
        <v>0</v>
      </c>
      <c r="F15" s="112"/>
    </row>
    <row r="16" spans="1:8" ht="18" x14ac:dyDescent="0.4">
      <c r="A16" s="47">
        <v>6</v>
      </c>
      <c r="B16" s="46" t="s">
        <v>150</v>
      </c>
      <c r="C16" s="77"/>
      <c r="D16" s="112">
        <f>D7*5%</f>
        <v>0</v>
      </c>
      <c r="E16" s="112">
        <f t="shared" si="0"/>
        <v>0</v>
      </c>
      <c r="F16" s="112"/>
    </row>
    <row r="17" spans="1:6" ht="18" x14ac:dyDescent="0.4">
      <c r="A17" s="47">
        <v>7</v>
      </c>
      <c r="B17" s="46" t="s">
        <v>151</v>
      </c>
      <c r="C17" s="77"/>
      <c r="D17" s="112">
        <f>D7*5%</f>
        <v>0</v>
      </c>
      <c r="E17" s="112">
        <f t="shared" si="0"/>
        <v>0</v>
      </c>
      <c r="F17" s="112"/>
    </row>
    <row r="18" spans="1:6" ht="18" x14ac:dyDescent="0.4">
      <c r="A18" s="47">
        <v>8</v>
      </c>
      <c r="B18" s="46" t="s">
        <v>152</v>
      </c>
      <c r="C18" s="77"/>
      <c r="D18" s="112">
        <f>D7*5%</f>
        <v>0</v>
      </c>
      <c r="E18" s="112">
        <f t="shared" si="0"/>
        <v>0</v>
      </c>
      <c r="F18" s="112"/>
    </row>
    <row r="19" spans="1:6" ht="18" x14ac:dyDescent="0.4">
      <c r="A19" s="47">
        <v>9</v>
      </c>
      <c r="B19" s="46" t="s">
        <v>153</v>
      </c>
      <c r="C19" s="77"/>
      <c r="D19" s="47"/>
      <c r="E19" s="47"/>
      <c r="F19" s="47"/>
    </row>
    <row r="20" spans="1:6" ht="18" x14ac:dyDescent="0.4">
      <c r="A20" s="47">
        <v>10</v>
      </c>
      <c r="B20" s="46" t="s">
        <v>154</v>
      </c>
      <c r="C20" s="77"/>
      <c r="D20" s="47"/>
      <c r="E20" s="47"/>
      <c r="F20" s="47"/>
    </row>
    <row r="21" spans="1:6" ht="18" x14ac:dyDescent="0.4">
      <c r="A21" s="47">
        <v>11</v>
      </c>
      <c r="B21" s="46" t="s">
        <v>155</v>
      </c>
      <c r="C21" s="77"/>
      <c r="D21" s="47"/>
      <c r="E21" s="47"/>
      <c r="F21" s="47"/>
    </row>
    <row r="22" spans="1:6" ht="18" x14ac:dyDescent="0.4">
      <c r="A22" s="47">
        <v>12</v>
      </c>
      <c r="B22" s="46" t="s">
        <v>156</v>
      </c>
      <c r="C22" s="77"/>
      <c r="D22" s="47"/>
      <c r="E22" s="47"/>
      <c r="F22" s="47"/>
    </row>
  </sheetData>
  <mergeCells count="4">
    <mergeCell ref="A9:A10"/>
    <mergeCell ref="B9:B10"/>
    <mergeCell ref="C9:C10"/>
    <mergeCell ref="D9:E9"/>
  </mergeCells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7"/>
  <sheetViews>
    <sheetView workbookViewId="0">
      <selection activeCell="C8" sqref="C8"/>
    </sheetView>
  </sheetViews>
  <sheetFormatPr defaultColWidth="9.1796875" defaultRowHeight="20" x14ac:dyDescent="0.4"/>
  <cols>
    <col min="1" max="1" width="5.81640625" style="229" customWidth="1"/>
    <col min="2" max="2" width="26.81640625" style="229" customWidth="1"/>
    <col min="3" max="3" width="33.26953125" style="229" customWidth="1"/>
    <col min="4" max="4" width="28.81640625" style="229" customWidth="1"/>
    <col min="5" max="5" width="17" style="229" customWidth="1"/>
    <col min="6" max="6" width="15.7265625" style="229" customWidth="1"/>
    <col min="7" max="16384" width="9.1796875" style="229"/>
  </cols>
  <sheetData>
    <row r="1" spans="1:9" ht="24.5" x14ac:dyDescent="0.45">
      <c r="A1" s="307" t="s">
        <v>411</v>
      </c>
      <c r="B1" s="308"/>
      <c r="C1" s="308"/>
      <c r="D1" s="308"/>
    </row>
    <row r="2" spans="1:9" ht="22.5" x14ac:dyDescent="0.45">
      <c r="A2" s="309" t="s">
        <v>412</v>
      </c>
      <c r="B2" s="309"/>
      <c r="C2" s="309"/>
      <c r="D2" s="309"/>
    </row>
    <row r="3" spans="1:9" ht="24.5" x14ac:dyDescent="0.45">
      <c r="A3" s="310" t="s">
        <v>327</v>
      </c>
      <c r="B3" s="310"/>
      <c r="C3" s="310"/>
      <c r="D3" s="310"/>
    </row>
    <row r="4" spans="1:9" x14ac:dyDescent="0.4">
      <c r="A4" s="311" t="s">
        <v>328</v>
      </c>
      <c r="B4" s="311"/>
      <c r="C4" s="311"/>
      <c r="D4" s="311"/>
    </row>
    <row r="5" spans="1:9" s="233" customFormat="1" ht="24.75" customHeight="1" x14ac:dyDescent="0.4">
      <c r="A5" s="230" t="s">
        <v>329</v>
      </c>
      <c r="B5" s="230" t="s">
        <v>1</v>
      </c>
      <c r="C5" s="231" t="s">
        <v>348</v>
      </c>
      <c r="D5" s="232" t="s">
        <v>349</v>
      </c>
      <c r="H5" s="233" t="s">
        <v>332</v>
      </c>
      <c r="I5" s="233" t="s">
        <v>332</v>
      </c>
    </row>
    <row r="6" spans="1:9" ht="34.5" customHeight="1" x14ac:dyDescent="0.4">
      <c r="A6" s="234">
        <v>1</v>
      </c>
      <c r="B6" s="235" t="s">
        <v>333</v>
      </c>
      <c r="C6" s="249">
        <f>BS!C6/BS!C18*100</f>
        <v>14.188264440725048</v>
      </c>
      <c r="D6" s="246">
        <f>BS!E6/BS!E18*100</f>
        <v>14.247010808767454</v>
      </c>
      <c r="E6" s="237"/>
      <c r="F6" s="238"/>
    </row>
    <row r="7" spans="1:9" ht="34.5" x14ac:dyDescent="0.4">
      <c r="A7" s="234">
        <v>2</v>
      </c>
      <c r="B7" s="235" t="s">
        <v>334</v>
      </c>
      <c r="C7" s="250">
        <f>BS!C10/BS!C18*100</f>
        <v>7.6982873222920603</v>
      </c>
      <c r="D7" s="245">
        <f>BS!E10/BS!E18*100</f>
        <v>7.3112673742157952</v>
      </c>
    </row>
    <row r="8" spans="1:9" ht="32" x14ac:dyDescent="0.4">
      <c r="A8" s="234">
        <v>3</v>
      </c>
      <c r="B8" s="235" t="s">
        <v>335</v>
      </c>
      <c r="C8" s="249">
        <f>BS!C7/BS!C18*100</f>
        <v>73.569723538777581</v>
      </c>
      <c r="D8" s="246">
        <f>BS!E7/BS!E18*100</f>
        <v>73.227869593395027</v>
      </c>
    </row>
    <row r="9" spans="1:9" ht="34.5" x14ac:dyDescent="0.4">
      <c r="A9" s="234">
        <v>4</v>
      </c>
      <c r="B9" s="235" t="s">
        <v>336</v>
      </c>
      <c r="C9" s="250">
        <f>BS!C12/BS!C18*100</f>
        <v>0</v>
      </c>
      <c r="D9" s="246">
        <f>BS!E12/BS!E18*100</f>
        <v>5.2138522236217097</v>
      </c>
    </row>
    <row r="10" spans="1:9" ht="31.5" customHeight="1" x14ac:dyDescent="0.4">
      <c r="A10" s="234">
        <v>5</v>
      </c>
      <c r="B10" s="235" t="s">
        <v>337</v>
      </c>
      <c r="C10" s="249">
        <f>(BS!C11+BS!C14+BS!C13+BS!C15+BS!C16)/BS!C18*100</f>
        <v>4.5437246982053097</v>
      </c>
      <c r="D10" s="245">
        <f>(BS!E15+BS!E11)/BS!E18*100</f>
        <v>0</v>
      </c>
    </row>
    <row r="11" spans="1:9" ht="39.75" customHeight="1" x14ac:dyDescent="0.4">
      <c r="A11" s="304" t="s">
        <v>338</v>
      </c>
      <c r="B11" s="305"/>
      <c r="C11" s="251">
        <f>SUM(C6:C10)</f>
        <v>100</v>
      </c>
      <c r="D11" s="252">
        <f>SUM(D6:D10)</f>
        <v>99.999999999999986</v>
      </c>
    </row>
    <row r="12" spans="1:9" ht="21.5" thickBot="1" x14ac:dyDescent="0.55000000000000004">
      <c r="A12" s="239"/>
      <c r="B12" s="240"/>
      <c r="C12" s="240"/>
      <c r="D12" s="240"/>
    </row>
    <row r="13" spans="1:9" x14ac:dyDescent="0.4">
      <c r="A13" s="312" t="s">
        <v>339</v>
      </c>
      <c r="B13" s="313"/>
      <c r="C13" s="313"/>
      <c r="D13" s="313"/>
    </row>
    <row r="14" spans="1:9" ht="22.5" customHeight="1" x14ac:dyDescent="0.4">
      <c r="A14" s="232" t="s">
        <v>329</v>
      </c>
      <c r="B14" s="232" t="s">
        <v>1</v>
      </c>
      <c r="C14" s="231" t="s">
        <v>348</v>
      </c>
      <c r="D14" s="232" t="s">
        <v>349</v>
      </c>
    </row>
    <row r="15" spans="1:9" ht="29.5" x14ac:dyDescent="0.4">
      <c r="A15" s="234">
        <v>1</v>
      </c>
      <c r="B15" s="241" t="s">
        <v>340</v>
      </c>
      <c r="C15" s="236"/>
      <c r="D15" s="247">
        <f>BS!E23/BS!E30*100</f>
        <v>14.999999998563531</v>
      </c>
      <c r="E15" s="229">
        <v>10.5</v>
      </c>
    </row>
    <row r="16" spans="1:9" ht="29.5" x14ac:dyDescent="0.4">
      <c r="A16" s="234">
        <v>2</v>
      </c>
      <c r="B16" s="241" t="s">
        <v>341</v>
      </c>
      <c r="C16" s="236"/>
      <c r="D16" s="248">
        <f>BS!E25/BS!E30*100</f>
        <v>0.85124117928529108</v>
      </c>
    </row>
    <row r="17" spans="1:5" ht="29.5" x14ac:dyDescent="0.4">
      <c r="A17" s="234">
        <v>3</v>
      </c>
      <c r="B17" s="241" t="s">
        <v>342</v>
      </c>
      <c r="C17" s="236"/>
      <c r="D17" s="247">
        <f>BS!E24/BS!E30*100</f>
        <v>79.999999992338829</v>
      </c>
      <c r="E17" s="229">
        <v>80</v>
      </c>
    </row>
    <row r="18" spans="1:5" ht="29.5" x14ac:dyDescent="0.4">
      <c r="A18" s="234">
        <v>4</v>
      </c>
      <c r="B18" s="241" t="s">
        <v>343</v>
      </c>
      <c r="C18" s="236"/>
      <c r="D18" s="248">
        <f>BS!E28/BS!E30*100</f>
        <v>1.9183404373102182</v>
      </c>
    </row>
    <row r="19" spans="1:5" ht="27.75" customHeight="1" x14ac:dyDescent="0.4">
      <c r="A19" s="234">
        <v>5</v>
      </c>
      <c r="B19" s="241" t="s">
        <v>344</v>
      </c>
      <c r="C19" s="236"/>
      <c r="D19" s="248">
        <f>(BS!E26+BS!E28)/BS!E30*100</f>
        <v>4.1487588298123494</v>
      </c>
    </row>
    <row r="20" spans="1:5" ht="20.25" customHeight="1" x14ac:dyDescent="0.4">
      <c r="A20" s="304" t="s">
        <v>345</v>
      </c>
      <c r="B20" s="305"/>
      <c r="C20" s="243">
        <f>SUM(C15:C19)</f>
        <v>0</v>
      </c>
      <c r="D20" s="244">
        <f>SUM(D15:D19)</f>
        <v>101.91834043731022</v>
      </c>
    </row>
    <row r="23" spans="1:5" ht="40" x14ac:dyDescent="0.4">
      <c r="A23" s="232" t="s">
        <v>329</v>
      </c>
      <c r="B23" s="232" t="s">
        <v>1</v>
      </c>
      <c r="C23" s="231" t="s">
        <v>330</v>
      </c>
      <c r="D23" s="232" t="s">
        <v>331</v>
      </c>
    </row>
    <row r="24" spans="1:5" x14ac:dyDescent="0.4">
      <c r="A24" s="234">
        <v>1</v>
      </c>
      <c r="B24" s="241" t="s">
        <v>346</v>
      </c>
      <c r="C24" s="236">
        <f>[1]PL!B21/[1]BS!B37*100</f>
        <v>2.38004721887292</v>
      </c>
      <c r="D24" s="242">
        <f>[1]PL!C21/[1]BS!C37*100</f>
        <v>2.2820303894813425</v>
      </c>
    </row>
    <row r="25" spans="1:5" x14ac:dyDescent="0.4">
      <c r="A25" s="234">
        <v>2</v>
      </c>
      <c r="B25" s="241" t="s">
        <v>347</v>
      </c>
      <c r="C25" s="236">
        <v>2.5</v>
      </c>
      <c r="D25" s="242">
        <v>2</v>
      </c>
    </row>
    <row r="27" spans="1:5" x14ac:dyDescent="0.4">
      <c r="A27" s="306"/>
      <c r="B27" s="306"/>
      <c r="C27" s="306"/>
      <c r="D27" s="306"/>
    </row>
  </sheetData>
  <mergeCells count="8">
    <mergeCell ref="A20:B20"/>
    <mergeCell ref="A27:D27"/>
    <mergeCell ref="A1:D1"/>
    <mergeCell ref="A2:D2"/>
    <mergeCell ref="A3:D3"/>
    <mergeCell ref="A4:D4"/>
    <mergeCell ref="A11:B11"/>
    <mergeCell ref="A13:D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J111"/>
  <sheetViews>
    <sheetView workbookViewId="0">
      <selection activeCell="A2" sqref="A2:H2"/>
    </sheetView>
  </sheetViews>
  <sheetFormatPr defaultColWidth="9.1796875" defaultRowHeight="17.5" x14ac:dyDescent="0.35"/>
  <cols>
    <col min="1" max="1" width="5.54296875" style="45" bestFit="1" customWidth="1"/>
    <col min="2" max="2" width="10.453125" style="45" bestFit="1" customWidth="1"/>
    <col min="3" max="3" width="6" style="45" bestFit="1" customWidth="1"/>
    <col min="4" max="4" width="8.26953125" style="45" customWidth="1"/>
    <col min="5" max="5" width="12" style="45" bestFit="1" customWidth="1"/>
    <col min="6" max="6" width="15.453125" style="45" bestFit="1" customWidth="1"/>
    <col min="7" max="7" width="12.81640625" style="45" bestFit="1" customWidth="1"/>
    <col min="8" max="8" width="14.453125" style="45" bestFit="1" customWidth="1"/>
    <col min="9" max="9" width="9.1796875" style="45"/>
    <col min="10" max="10" width="16.54296875" style="45" bestFit="1" customWidth="1"/>
    <col min="11" max="16384" width="9.1796875" style="45"/>
  </cols>
  <sheetData>
    <row r="1" spans="1:10" x14ac:dyDescent="0.35">
      <c r="A1" s="338" t="s">
        <v>174</v>
      </c>
      <c r="B1" s="339"/>
      <c r="C1" s="339"/>
      <c r="D1" s="339"/>
      <c r="E1" s="339"/>
      <c r="F1" s="339"/>
      <c r="G1" s="339"/>
      <c r="H1" s="339"/>
    </row>
    <row r="2" spans="1:10" x14ac:dyDescent="0.35">
      <c r="A2" s="339" t="s">
        <v>164</v>
      </c>
      <c r="B2" s="339"/>
      <c r="C2" s="339"/>
      <c r="D2" s="339"/>
      <c r="E2" s="339"/>
      <c r="F2" s="339"/>
      <c r="G2" s="339"/>
      <c r="H2" s="339"/>
    </row>
    <row r="3" spans="1:10" x14ac:dyDescent="0.35">
      <c r="A3" s="342" t="s">
        <v>65</v>
      </c>
      <c r="B3" s="342"/>
      <c r="C3" s="342"/>
      <c r="D3" s="342"/>
      <c r="E3" s="342"/>
      <c r="F3" s="342"/>
      <c r="G3" s="342"/>
      <c r="H3" s="342"/>
    </row>
    <row r="4" spans="1:10" ht="19.5" x14ac:dyDescent="0.35">
      <c r="A4" s="340" t="s">
        <v>56</v>
      </c>
      <c r="B4" s="341"/>
      <c r="C4" s="341"/>
      <c r="D4" s="341"/>
      <c r="E4" s="341"/>
      <c r="F4" s="341"/>
      <c r="G4" s="341"/>
      <c r="H4" s="341"/>
    </row>
    <row r="5" spans="1:10" ht="18" customHeight="1" x14ac:dyDescent="0.35">
      <c r="A5" s="326" t="s">
        <v>41</v>
      </c>
      <c r="B5" s="326" t="s">
        <v>42</v>
      </c>
      <c r="C5" s="326" t="s">
        <v>47</v>
      </c>
      <c r="D5" s="317" t="s">
        <v>105</v>
      </c>
      <c r="E5" s="320" t="s">
        <v>53</v>
      </c>
      <c r="F5" s="321"/>
      <c r="G5" s="321"/>
      <c r="H5" s="321"/>
    </row>
    <row r="6" spans="1:10" ht="18" x14ac:dyDescent="0.4">
      <c r="A6" s="327"/>
      <c r="B6" s="327"/>
      <c r="C6" s="327"/>
      <c r="D6" s="318"/>
      <c r="E6" s="114" t="s">
        <v>409</v>
      </c>
      <c r="F6" s="115"/>
      <c r="G6" s="114" t="s">
        <v>355</v>
      </c>
      <c r="H6" s="115"/>
    </row>
    <row r="7" spans="1:10" x14ac:dyDescent="0.35">
      <c r="A7" s="328"/>
      <c r="B7" s="328"/>
      <c r="C7" s="328"/>
      <c r="D7" s="319"/>
      <c r="E7" s="60" t="s">
        <v>57</v>
      </c>
      <c r="F7" s="56" t="s">
        <v>58</v>
      </c>
      <c r="G7" s="60" t="s">
        <v>57</v>
      </c>
      <c r="H7" s="56" t="s">
        <v>58</v>
      </c>
    </row>
    <row r="8" spans="1:10" ht="18" x14ac:dyDescent="0.4">
      <c r="A8" s="48">
        <v>1</v>
      </c>
      <c r="B8" s="51" t="s">
        <v>43</v>
      </c>
      <c r="C8" s="53">
        <v>1</v>
      </c>
      <c r="D8" s="116">
        <v>14</v>
      </c>
      <c r="E8" s="53"/>
      <c r="F8" s="57">
        <f t="shared" ref="F8:F14" si="0">C8*D8*E8</f>
        <v>0</v>
      </c>
      <c r="G8" s="53"/>
      <c r="H8" s="57">
        <f t="shared" ref="H8:H14" si="1">C8*D8*G8</f>
        <v>0</v>
      </c>
    </row>
    <row r="9" spans="1:10" ht="18" x14ac:dyDescent="0.4">
      <c r="A9" s="48">
        <v>2</v>
      </c>
      <c r="B9" s="51" t="s">
        <v>44</v>
      </c>
      <c r="C9" s="53">
        <v>1</v>
      </c>
      <c r="D9" s="116">
        <v>14</v>
      </c>
      <c r="E9" s="53"/>
      <c r="F9" s="57">
        <f t="shared" si="0"/>
        <v>0</v>
      </c>
      <c r="G9" s="53"/>
      <c r="H9" s="57">
        <f t="shared" si="1"/>
        <v>0</v>
      </c>
      <c r="J9" s="95"/>
    </row>
    <row r="10" spans="1:10" ht="18" x14ac:dyDescent="0.4">
      <c r="A10" s="48">
        <v>3</v>
      </c>
      <c r="B10" s="51" t="s">
        <v>45</v>
      </c>
      <c r="C10" s="53">
        <v>3</v>
      </c>
      <c r="D10" s="116">
        <v>14</v>
      </c>
      <c r="E10" s="53"/>
      <c r="F10" s="57">
        <f>1*D10*E10</f>
        <v>0</v>
      </c>
      <c r="G10" s="53"/>
      <c r="H10" s="57">
        <f>2*D10*G10</f>
        <v>0</v>
      </c>
      <c r="J10" s="95"/>
    </row>
    <row r="11" spans="1:10" ht="18" x14ac:dyDescent="0.4">
      <c r="A11" s="48">
        <v>4</v>
      </c>
      <c r="B11" s="51" t="s">
        <v>59</v>
      </c>
      <c r="C11" s="53">
        <v>1</v>
      </c>
      <c r="D11" s="116">
        <v>14</v>
      </c>
      <c r="E11" s="53"/>
      <c r="F11" s="57">
        <f t="shared" si="0"/>
        <v>0</v>
      </c>
      <c r="G11" s="53"/>
      <c r="H11" s="57">
        <f t="shared" si="1"/>
        <v>0</v>
      </c>
      <c r="J11" s="95"/>
    </row>
    <row r="12" spans="1:10" ht="18" x14ac:dyDescent="0.4">
      <c r="A12" s="48">
        <v>5</v>
      </c>
      <c r="B12" s="51" t="s">
        <v>60</v>
      </c>
      <c r="C12" s="53">
        <v>0</v>
      </c>
      <c r="D12" s="116">
        <v>14</v>
      </c>
      <c r="E12" s="53"/>
      <c r="F12" s="57">
        <f t="shared" si="0"/>
        <v>0</v>
      </c>
      <c r="G12" s="53"/>
      <c r="H12" s="57">
        <f t="shared" si="1"/>
        <v>0</v>
      </c>
      <c r="J12" s="95"/>
    </row>
    <row r="13" spans="1:10" ht="18" x14ac:dyDescent="0.4">
      <c r="A13" s="48">
        <v>6</v>
      </c>
      <c r="B13" s="51" t="s">
        <v>61</v>
      </c>
      <c r="C13" s="53">
        <v>0</v>
      </c>
      <c r="D13" s="116">
        <v>14</v>
      </c>
      <c r="E13" s="53"/>
      <c r="F13" s="57">
        <f t="shared" si="0"/>
        <v>0</v>
      </c>
      <c r="G13" s="53"/>
      <c r="H13" s="57">
        <f t="shared" si="1"/>
        <v>0</v>
      </c>
      <c r="J13" s="95"/>
    </row>
    <row r="14" spans="1:10" ht="18" x14ac:dyDescent="0.4">
      <c r="A14" s="48">
        <v>7</v>
      </c>
      <c r="B14" s="51" t="s">
        <v>62</v>
      </c>
      <c r="C14" s="53">
        <v>1</v>
      </c>
      <c r="D14" s="116">
        <v>14</v>
      </c>
      <c r="E14" s="53"/>
      <c r="F14" s="57">
        <f t="shared" si="0"/>
        <v>0</v>
      </c>
      <c r="G14" s="53"/>
      <c r="H14" s="57">
        <f t="shared" si="1"/>
        <v>0</v>
      </c>
    </row>
    <row r="15" spans="1:10" ht="19" x14ac:dyDescent="0.5">
      <c r="A15" s="332" t="s">
        <v>17</v>
      </c>
      <c r="B15" s="333"/>
      <c r="C15" s="334"/>
      <c r="D15" s="52"/>
      <c r="E15" s="58">
        <f>SUM(E8:E14)</f>
        <v>0</v>
      </c>
      <c r="F15" s="59">
        <f>SUM(F8:F14)</f>
        <v>0</v>
      </c>
      <c r="G15" s="58">
        <f>SUM(G8:G14)</f>
        <v>0</v>
      </c>
      <c r="H15" s="59">
        <f>SUM(H8:H14)</f>
        <v>0</v>
      </c>
    </row>
    <row r="16" spans="1:10" ht="18.75" customHeight="1" x14ac:dyDescent="0.35">
      <c r="A16" s="336" t="s">
        <v>106</v>
      </c>
      <c r="B16" s="337"/>
      <c r="C16" s="337"/>
      <c r="D16" s="337"/>
      <c r="E16" s="337"/>
      <c r="F16" s="337"/>
      <c r="G16" s="337"/>
      <c r="H16" s="337"/>
    </row>
    <row r="18" spans="1:9" ht="19.5" x14ac:dyDescent="0.35">
      <c r="A18" s="325" t="s">
        <v>67</v>
      </c>
      <c r="B18" s="325"/>
      <c r="C18" s="325"/>
      <c r="D18" s="325"/>
      <c r="E18" s="325"/>
      <c r="F18" s="325"/>
      <c r="G18" s="325"/>
      <c r="H18" s="325"/>
    </row>
    <row r="19" spans="1:9" x14ac:dyDescent="0.35">
      <c r="A19" s="326" t="s">
        <v>41</v>
      </c>
      <c r="B19" s="326" t="s">
        <v>42</v>
      </c>
      <c r="C19" s="326" t="s">
        <v>47</v>
      </c>
      <c r="D19" s="317" t="s">
        <v>76</v>
      </c>
      <c r="E19" s="320" t="s">
        <v>53</v>
      </c>
      <c r="F19" s="321"/>
      <c r="G19" s="321"/>
      <c r="H19" s="321"/>
    </row>
    <row r="20" spans="1:9" ht="18" x14ac:dyDescent="0.4">
      <c r="A20" s="327"/>
      <c r="B20" s="327"/>
      <c r="C20" s="327"/>
      <c r="D20" s="318"/>
      <c r="E20" s="114" t="s">
        <v>354</v>
      </c>
      <c r="F20" s="115"/>
      <c r="G20" s="114" t="s">
        <v>355</v>
      </c>
      <c r="H20" s="115"/>
    </row>
    <row r="21" spans="1:9" x14ac:dyDescent="0.35">
      <c r="A21" s="328"/>
      <c r="B21" s="328"/>
      <c r="C21" s="328"/>
      <c r="D21" s="319"/>
      <c r="E21" s="60" t="s">
        <v>66</v>
      </c>
      <c r="F21" s="56" t="s">
        <v>58</v>
      </c>
      <c r="G21" s="60" t="s">
        <v>66</v>
      </c>
      <c r="H21" s="56" t="s">
        <v>58</v>
      </c>
    </row>
    <row r="22" spans="1:9" x14ac:dyDescent="0.35">
      <c r="A22" s="54">
        <v>1</v>
      </c>
      <c r="B22" s="51" t="s">
        <v>43</v>
      </c>
      <c r="C22" s="53">
        <v>1</v>
      </c>
      <c r="D22" s="53">
        <v>1</v>
      </c>
      <c r="E22" s="53"/>
      <c r="F22" s="57">
        <f t="shared" ref="F22:F28" si="2">C22*D22*E22*12</f>
        <v>0</v>
      </c>
      <c r="G22" s="53"/>
      <c r="H22" s="57">
        <f>C22*6*G22*12</f>
        <v>0</v>
      </c>
    </row>
    <row r="23" spans="1:9" x14ac:dyDescent="0.35">
      <c r="A23" s="54">
        <v>2</v>
      </c>
      <c r="B23" s="51" t="s">
        <v>44</v>
      </c>
      <c r="C23" s="53">
        <v>1</v>
      </c>
      <c r="D23" s="53">
        <v>1</v>
      </c>
      <c r="E23" s="53"/>
      <c r="F23" s="57">
        <f t="shared" si="2"/>
        <v>0</v>
      </c>
      <c r="G23" s="53"/>
      <c r="H23" s="57">
        <f>C23*6*G23*12</f>
        <v>0</v>
      </c>
    </row>
    <row r="24" spans="1:9" x14ac:dyDescent="0.35">
      <c r="A24" s="54">
        <v>3</v>
      </c>
      <c r="B24" s="51" t="s">
        <v>45</v>
      </c>
      <c r="C24" s="53">
        <v>1</v>
      </c>
      <c r="D24" s="53">
        <v>1</v>
      </c>
      <c r="E24" s="53">
        <v>0</v>
      </c>
      <c r="F24" s="57">
        <f t="shared" si="2"/>
        <v>0</v>
      </c>
      <c r="G24" s="53">
        <v>0</v>
      </c>
      <c r="H24" s="57">
        <f>C24*4*G24*12</f>
        <v>0</v>
      </c>
    </row>
    <row r="25" spans="1:9" x14ac:dyDescent="0.35">
      <c r="A25" s="54">
        <v>4</v>
      </c>
      <c r="B25" s="51" t="s">
        <v>59</v>
      </c>
      <c r="C25" s="53">
        <v>0</v>
      </c>
      <c r="D25" s="53">
        <v>1</v>
      </c>
      <c r="E25" s="53">
        <v>0</v>
      </c>
      <c r="F25" s="57">
        <f t="shared" si="2"/>
        <v>0</v>
      </c>
      <c r="G25" s="53">
        <v>0</v>
      </c>
      <c r="H25" s="57">
        <f>C25*4*G25*12</f>
        <v>0</v>
      </c>
    </row>
    <row r="26" spans="1:9" x14ac:dyDescent="0.35">
      <c r="A26" s="54">
        <v>5</v>
      </c>
      <c r="B26" s="51" t="s">
        <v>60</v>
      </c>
      <c r="C26" s="53">
        <v>0</v>
      </c>
      <c r="D26" s="53">
        <v>1</v>
      </c>
      <c r="E26" s="53">
        <v>0</v>
      </c>
      <c r="F26" s="57">
        <f t="shared" si="2"/>
        <v>0</v>
      </c>
      <c r="G26" s="53">
        <v>0</v>
      </c>
      <c r="H26" s="57">
        <f>C26*4*G26*12</f>
        <v>0</v>
      </c>
    </row>
    <row r="27" spans="1:9" x14ac:dyDescent="0.35">
      <c r="A27" s="54">
        <v>6</v>
      </c>
      <c r="B27" s="51" t="s">
        <v>61</v>
      </c>
      <c r="C27" s="53">
        <v>0</v>
      </c>
      <c r="D27" s="53">
        <v>1</v>
      </c>
      <c r="E27" s="53">
        <v>0</v>
      </c>
      <c r="F27" s="57">
        <f t="shared" si="2"/>
        <v>0</v>
      </c>
      <c r="G27" s="53">
        <v>0</v>
      </c>
      <c r="H27" s="57">
        <f>C27*4*G27*12</f>
        <v>0</v>
      </c>
    </row>
    <row r="28" spans="1:9" x14ac:dyDescent="0.35">
      <c r="A28" s="54">
        <v>7</v>
      </c>
      <c r="B28" s="51" t="s">
        <v>62</v>
      </c>
      <c r="C28" s="53">
        <v>1</v>
      </c>
      <c r="D28" s="53">
        <v>1</v>
      </c>
      <c r="E28" s="53"/>
      <c r="F28" s="57">
        <f t="shared" si="2"/>
        <v>0</v>
      </c>
      <c r="G28" s="53"/>
      <c r="H28" s="57">
        <f>C28*7*G28*12</f>
        <v>0</v>
      </c>
    </row>
    <row r="29" spans="1:9" ht="19" x14ac:dyDescent="0.5">
      <c r="A29" s="332" t="s">
        <v>17</v>
      </c>
      <c r="B29" s="333"/>
      <c r="C29" s="334"/>
      <c r="D29" s="52"/>
      <c r="E29" s="58">
        <f>SUM(E22:E28)</f>
        <v>0</v>
      </c>
      <c r="F29" s="59">
        <f>SUM(F22:F28)</f>
        <v>0</v>
      </c>
      <c r="G29" s="58">
        <f>SUM(G22:G28)</f>
        <v>0</v>
      </c>
      <c r="H29" s="59">
        <f>SUM(H22:H28)</f>
        <v>0</v>
      </c>
      <c r="I29" s="93"/>
    </row>
    <row r="30" spans="1:9" ht="18.75" customHeight="1" x14ac:dyDescent="0.35">
      <c r="A30" s="336" t="s">
        <v>108</v>
      </c>
      <c r="B30" s="337"/>
      <c r="C30" s="337"/>
      <c r="D30" s="337"/>
      <c r="E30" s="337"/>
      <c r="F30" s="337"/>
      <c r="G30" s="337"/>
      <c r="H30" s="337"/>
    </row>
    <row r="32" spans="1:9" ht="19.5" x14ac:dyDescent="0.35">
      <c r="A32" s="325" t="s">
        <v>69</v>
      </c>
      <c r="B32" s="325"/>
      <c r="C32" s="325"/>
      <c r="D32" s="325"/>
      <c r="E32" s="325"/>
      <c r="F32" s="325"/>
      <c r="G32" s="325"/>
      <c r="H32" s="325"/>
    </row>
    <row r="33" spans="1:8" x14ac:dyDescent="0.35">
      <c r="A33" s="326" t="s">
        <v>41</v>
      </c>
      <c r="B33" s="326" t="s">
        <v>42</v>
      </c>
      <c r="C33" s="326" t="s">
        <v>47</v>
      </c>
      <c r="D33" s="317" t="s">
        <v>77</v>
      </c>
      <c r="E33" s="320" t="s">
        <v>53</v>
      </c>
      <c r="F33" s="321"/>
      <c r="G33" s="321"/>
      <c r="H33" s="321"/>
    </row>
    <row r="34" spans="1:8" ht="18" x14ac:dyDescent="0.4">
      <c r="A34" s="327"/>
      <c r="B34" s="327"/>
      <c r="C34" s="327"/>
      <c r="D34" s="318"/>
      <c r="E34" s="114" t="s">
        <v>354</v>
      </c>
      <c r="F34" s="115"/>
      <c r="G34" s="114" t="s">
        <v>355</v>
      </c>
      <c r="H34" s="115"/>
    </row>
    <row r="35" spans="1:8" x14ac:dyDescent="0.35">
      <c r="A35" s="328"/>
      <c r="B35" s="328"/>
      <c r="C35" s="328"/>
      <c r="D35" s="319"/>
      <c r="E35" s="60" t="s">
        <v>70</v>
      </c>
      <c r="F35" s="56" t="s">
        <v>58</v>
      </c>
      <c r="G35" s="60" t="s">
        <v>70</v>
      </c>
      <c r="H35" s="56" t="s">
        <v>58</v>
      </c>
    </row>
    <row r="36" spans="1:8" ht="18" x14ac:dyDescent="0.4">
      <c r="A36" s="48">
        <v>1</v>
      </c>
      <c r="B36" s="51" t="s">
        <v>43</v>
      </c>
      <c r="C36" s="53">
        <v>1</v>
      </c>
      <c r="D36" s="53">
        <v>12</v>
      </c>
      <c r="E36" s="53"/>
      <c r="F36" s="57">
        <f t="shared" ref="F36:F42" si="3">C36*D36*E36</f>
        <v>0</v>
      </c>
      <c r="G36" s="53"/>
      <c r="H36" s="57">
        <f t="shared" ref="H36:H42" si="4">C36*D36*G36</f>
        <v>0</v>
      </c>
    </row>
    <row r="37" spans="1:8" x14ac:dyDescent="0.35">
      <c r="A37" s="54">
        <v>2</v>
      </c>
      <c r="B37" s="51" t="s">
        <v>44</v>
      </c>
      <c r="C37" s="53">
        <v>1</v>
      </c>
      <c r="D37" s="53">
        <v>12</v>
      </c>
      <c r="E37" s="53"/>
      <c r="F37" s="57">
        <f t="shared" si="3"/>
        <v>0</v>
      </c>
      <c r="G37" s="53"/>
      <c r="H37" s="57">
        <f t="shared" si="4"/>
        <v>0</v>
      </c>
    </row>
    <row r="38" spans="1:8" x14ac:dyDescent="0.35">
      <c r="A38" s="54">
        <v>3</v>
      </c>
      <c r="B38" s="51" t="s">
        <v>45</v>
      </c>
      <c r="C38" s="53">
        <v>1</v>
      </c>
      <c r="D38" s="53">
        <v>12</v>
      </c>
      <c r="E38" s="53">
        <v>0</v>
      </c>
      <c r="F38" s="57">
        <f t="shared" si="3"/>
        <v>0</v>
      </c>
      <c r="G38" s="53">
        <v>0</v>
      </c>
      <c r="H38" s="57">
        <f t="shared" si="4"/>
        <v>0</v>
      </c>
    </row>
    <row r="39" spans="1:8" ht="18" x14ac:dyDescent="0.4">
      <c r="A39" s="48">
        <v>4</v>
      </c>
      <c r="B39" s="51" t="s">
        <v>59</v>
      </c>
      <c r="C39" s="53">
        <v>0</v>
      </c>
      <c r="D39" s="53">
        <v>12</v>
      </c>
      <c r="E39" s="53">
        <v>0</v>
      </c>
      <c r="F39" s="57">
        <f t="shared" si="3"/>
        <v>0</v>
      </c>
      <c r="G39" s="53">
        <v>0</v>
      </c>
      <c r="H39" s="57">
        <f t="shared" si="4"/>
        <v>0</v>
      </c>
    </row>
    <row r="40" spans="1:8" ht="18" x14ac:dyDescent="0.4">
      <c r="A40" s="48">
        <v>5</v>
      </c>
      <c r="B40" s="51" t="s">
        <v>60</v>
      </c>
      <c r="C40" s="53">
        <v>0</v>
      </c>
      <c r="D40" s="53">
        <v>12</v>
      </c>
      <c r="E40" s="53">
        <v>0</v>
      </c>
      <c r="F40" s="57">
        <f t="shared" si="3"/>
        <v>0</v>
      </c>
      <c r="G40" s="53">
        <v>0</v>
      </c>
      <c r="H40" s="57">
        <f t="shared" si="4"/>
        <v>0</v>
      </c>
    </row>
    <row r="41" spans="1:8" ht="18" x14ac:dyDescent="0.4">
      <c r="A41" s="48">
        <v>6</v>
      </c>
      <c r="B41" s="51" t="s">
        <v>61</v>
      </c>
      <c r="C41" s="53">
        <v>1</v>
      </c>
      <c r="D41" s="53">
        <v>12</v>
      </c>
      <c r="E41" s="53">
        <v>0</v>
      </c>
      <c r="F41" s="57">
        <f t="shared" si="3"/>
        <v>0</v>
      </c>
      <c r="G41" s="53">
        <v>0</v>
      </c>
      <c r="H41" s="57">
        <f t="shared" si="4"/>
        <v>0</v>
      </c>
    </row>
    <row r="42" spans="1:8" ht="18" x14ac:dyDescent="0.4">
      <c r="A42" s="48">
        <v>7</v>
      </c>
      <c r="B42" s="51" t="s">
        <v>62</v>
      </c>
      <c r="C42" s="53">
        <v>1</v>
      </c>
      <c r="D42" s="53">
        <v>12</v>
      </c>
      <c r="E42" s="53"/>
      <c r="F42" s="57">
        <f t="shared" si="3"/>
        <v>0</v>
      </c>
      <c r="G42" s="53"/>
      <c r="H42" s="57">
        <f t="shared" si="4"/>
        <v>0</v>
      </c>
    </row>
    <row r="43" spans="1:8" ht="19" x14ac:dyDescent="0.5">
      <c r="A43" s="332" t="s">
        <v>17</v>
      </c>
      <c r="B43" s="333"/>
      <c r="C43" s="334"/>
      <c r="D43" s="52"/>
      <c r="E43" s="58">
        <f>SUM(E36:E42)</f>
        <v>0</v>
      </c>
      <c r="F43" s="59">
        <f>SUM(F36:F42)</f>
        <v>0</v>
      </c>
      <c r="G43" s="58">
        <f>SUM(G36:G42)</f>
        <v>0</v>
      </c>
      <c r="H43" s="59">
        <f>SUM(H36:H42)</f>
        <v>0</v>
      </c>
    </row>
    <row r="44" spans="1:8" ht="18.75" customHeight="1" x14ac:dyDescent="0.35">
      <c r="A44" s="335"/>
      <c r="B44" s="335"/>
      <c r="C44" s="335"/>
      <c r="D44" s="335"/>
      <c r="E44" s="335"/>
      <c r="F44" s="335"/>
      <c r="G44" s="335"/>
      <c r="H44" s="335"/>
    </row>
    <row r="46" spans="1:8" ht="19.5" x14ac:dyDescent="0.35">
      <c r="A46" s="325" t="s">
        <v>71</v>
      </c>
      <c r="B46" s="325"/>
      <c r="C46" s="325"/>
      <c r="D46" s="325"/>
      <c r="E46" s="325"/>
      <c r="F46" s="325"/>
      <c r="G46" s="325"/>
      <c r="H46" s="325"/>
    </row>
    <row r="47" spans="1:8" x14ac:dyDescent="0.35">
      <c r="A47" s="326" t="s">
        <v>41</v>
      </c>
      <c r="B47" s="326" t="s">
        <v>42</v>
      </c>
      <c r="C47" s="326" t="s">
        <v>47</v>
      </c>
      <c r="D47" s="317" t="s">
        <v>77</v>
      </c>
      <c r="E47" s="320" t="s">
        <v>53</v>
      </c>
      <c r="F47" s="321"/>
      <c r="G47" s="321"/>
      <c r="H47" s="321"/>
    </row>
    <row r="48" spans="1:8" ht="18" x14ac:dyDescent="0.4">
      <c r="A48" s="327"/>
      <c r="B48" s="327"/>
      <c r="C48" s="327"/>
      <c r="D48" s="318"/>
      <c r="E48" s="114" t="s">
        <v>354</v>
      </c>
      <c r="F48" s="115"/>
      <c r="G48" s="114" t="s">
        <v>355</v>
      </c>
      <c r="H48" s="115"/>
    </row>
    <row r="49" spans="1:10" ht="25" x14ac:dyDescent="0.35">
      <c r="A49" s="328"/>
      <c r="B49" s="328"/>
      <c r="C49" s="328"/>
      <c r="D49" s="319"/>
      <c r="E49" s="55" t="s">
        <v>72</v>
      </c>
      <c r="F49" s="73" t="s">
        <v>58</v>
      </c>
      <c r="G49" s="55" t="s">
        <v>72</v>
      </c>
      <c r="H49" s="73" t="s">
        <v>58</v>
      </c>
    </row>
    <row r="50" spans="1:10" ht="18" x14ac:dyDescent="0.4">
      <c r="A50" s="48">
        <v>1</v>
      </c>
      <c r="B50" s="51" t="s">
        <v>43</v>
      </c>
      <c r="C50" s="53">
        <v>1</v>
      </c>
      <c r="D50" s="53">
        <v>12</v>
      </c>
      <c r="E50" s="53"/>
      <c r="F50" s="57">
        <f t="shared" ref="F50:F56" si="5">C50*D50*E50</f>
        <v>0</v>
      </c>
      <c r="G50" s="53"/>
      <c r="H50" s="57">
        <f t="shared" ref="H50:H56" si="6">C50*D50*G50</f>
        <v>0</v>
      </c>
    </row>
    <row r="51" spans="1:10" ht="18" x14ac:dyDescent="0.4">
      <c r="A51" s="48">
        <v>2</v>
      </c>
      <c r="B51" s="51" t="s">
        <v>44</v>
      </c>
      <c r="C51" s="53">
        <v>1</v>
      </c>
      <c r="D51" s="53">
        <v>12</v>
      </c>
      <c r="E51" s="53"/>
      <c r="F51" s="57">
        <f t="shared" si="5"/>
        <v>0</v>
      </c>
      <c r="G51" s="53"/>
      <c r="H51" s="57">
        <f t="shared" si="6"/>
        <v>0</v>
      </c>
    </row>
    <row r="52" spans="1:10" ht="18" x14ac:dyDescent="0.4">
      <c r="A52" s="48">
        <v>3</v>
      </c>
      <c r="B52" s="51" t="s">
        <v>45</v>
      </c>
      <c r="C52" s="53">
        <v>1</v>
      </c>
      <c r="D52" s="53">
        <v>12</v>
      </c>
      <c r="E52" s="53">
        <v>0</v>
      </c>
      <c r="F52" s="57">
        <f t="shared" si="5"/>
        <v>0</v>
      </c>
      <c r="G52" s="53">
        <v>0</v>
      </c>
      <c r="H52" s="57">
        <f t="shared" si="6"/>
        <v>0</v>
      </c>
    </row>
    <row r="53" spans="1:10" ht="18" x14ac:dyDescent="0.4">
      <c r="A53" s="48">
        <v>4</v>
      </c>
      <c r="B53" s="51" t="s">
        <v>59</v>
      </c>
      <c r="C53" s="53">
        <v>0</v>
      </c>
      <c r="D53" s="53">
        <v>12</v>
      </c>
      <c r="E53" s="53">
        <v>0</v>
      </c>
      <c r="F53" s="57">
        <f t="shared" si="5"/>
        <v>0</v>
      </c>
      <c r="G53" s="53">
        <v>0</v>
      </c>
      <c r="H53" s="57">
        <f t="shared" si="6"/>
        <v>0</v>
      </c>
    </row>
    <row r="54" spans="1:10" ht="18" x14ac:dyDescent="0.4">
      <c r="A54" s="48">
        <v>5</v>
      </c>
      <c r="B54" s="51" t="s">
        <v>60</v>
      </c>
      <c r="C54" s="53">
        <v>0</v>
      </c>
      <c r="D54" s="53">
        <v>12</v>
      </c>
      <c r="E54" s="53">
        <v>0</v>
      </c>
      <c r="F54" s="57">
        <f t="shared" si="5"/>
        <v>0</v>
      </c>
      <c r="G54" s="53">
        <v>0</v>
      </c>
      <c r="H54" s="57">
        <f t="shared" si="6"/>
        <v>0</v>
      </c>
    </row>
    <row r="55" spans="1:10" ht="18" x14ac:dyDescent="0.4">
      <c r="A55" s="48">
        <v>6</v>
      </c>
      <c r="B55" s="51" t="s">
        <v>61</v>
      </c>
      <c r="C55" s="53">
        <v>1</v>
      </c>
      <c r="D55" s="53">
        <v>12</v>
      </c>
      <c r="E55" s="53">
        <v>0</v>
      </c>
      <c r="F55" s="57">
        <f t="shared" si="5"/>
        <v>0</v>
      </c>
      <c r="G55" s="53">
        <v>0</v>
      </c>
      <c r="H55" s="57">
        <f t="shared" si="6"/>
        <v>0</v>
      </c>
    </row>
    <row r="56" spans="1:10" ht="18" x14ac:dyDescent="0.4">
      <c r="A56" s="48">
        <v>7</v>
      </c>
      <c r="B56" s="51" t="s">
        <v>62</v>
      </c>
      <c r="C56" s="53">
        <v>1</v>
      </c>
      <c r="D56" s="53">
        <v>12</v>
      </c>
      <c r="E56" s="53"/>
      <c r="F56" s="57">
        <f t="shared" si="5"/>
        <v>0</v>
      </c>
      <c r="G56" s="53"/>
      <c r="H56" s="57">
        <f t="shared" si="6"/>
        <v>0</v>
      </c>
    </row>
    <row r="57" spans="1:10" ht="19" x14ac:dyDescent="0.5">
      <c r="A57" s="332" t="s">
        <v>17</v>
      </c>
      <c r="B57" s="333"/>
      <c r="C57" s="334"/>
      <c r="D57" s="52"/>
      <c r="E57" s="58">
        <f>SUM(E50:E56)</f>
        <v>0</v>
      </c>
      <c r="F57" s="59">
        <f>SUM(F50:F56)</f>
        <v>0</v>
      </c>
      <c r="G57" s="58">
        <f>SUM(G50:G56)</f>
        <v>0</v>
      </c>
      <c r="H57" s="59">
        <f>SUM(H50:H56)</f>
        <v>0</v>
      </c>
    </row>
    <row r="59" spans="1:10" ht="19.5" x14ac:dyDescent="0.35">
      <c r="A59" s="325" t="s">
        <v>73</v>
      </c>
      <c r="B59" s="325"/>
      <c r="C59" s="325"/>
      <c r="D59" s="325"/>
      <c r="E59" s="325"/>
      <c r="F59" s="325"/>
      <c r="G59" s="325"/>
      <c r="H59" s="325"/>
    </row>
    <row r="60" spans="1:10" x14ac:dyDescent="0.35">
      <c r="A60" s="326" t="s">
        <v>41</v>
      </c>
      <c r="B60" s="326" t="s">
        <v>42</v>
      </c>
      <c r="C60" s="326" t="s">
        <v>47</v>
      </c>
      <c r="D60" s="317" t="s">
        <v>75</v>
      </c>
      <c r="E60" s="320" t="s">
        <v>53</v>
      </c>
      <c r="F60" s="321"/>
      <c r="G60" s="321"/>
      <c r="H60" s="321"/>
    </row>
    <row r="61" spans="1:10" ht="18" x14ac:dyDescent="0.4">
      <c r="A61" s="327"/>
      <c r="B61" s="327"/>
      <c r="C61" s="327"/>
      <c r="D61" s="318"/>
      <c r="E61" s="114" t="s">
        <v>354</v>
      </c>
      <c r="F61" s="115"/>
      <c r="G61" s="114" t="s">
        <v>355</v>
      </c>
      <c r="H61" s="115"/>
    </row>
    <row r="62" spans="1:10" x14ac:dyDescent="0.35">
      <c r="A62" s="328"/>
      <c r="B62" s="328"/>
      <c r="C62" s="328"/>
      <c r="D62" s="319"/>
      <c r="E62" s="55" t="s">
        <v>74</v>
      </c>
      <c r="F62" s="73" t="s">
        <v>58</v>
      </c>
      <c r="G62" s="55" t="s">
        <v>74</v>
      </c>
      <c r="H62" s="73" t="s">
        <v>58</v>
      </c>
    </row>
    <row r="63" spans="1:10" ht="21" x14ac:dyDescent="0.6">
      <c r="A63" s="48">
        <v>1</v>
      </c>
      <c r="B63" s="51" t="s">
        <v>43</v>
      </c>
      <c r="C63" s="53">
        <v>1</v>
      </c>
      <c r="D63" s="53">
        <v>36</v>
      </c>
      <c r="E63" s="53"/>
      <c r="F63" s="57">
        <f t="shared" ref="F63:F69" si="7">C63*D63*E63</f>
        <v>0</v>
      </c>
      <c r="G63" s="53"/>
      <c r="H63" s="57">
        <f t="shared" ref="H63:H69" si="8">C63*D63*G63</f>
        <v>0</v>
      </c>
      <c r="J63" s="75"/>
    </row>
    <row r="64" spans="1:10" ht="18" x14ac:dyDescent="0.4">
      <c r="A64" s="48">
        <v>2</v>
      </c>
      <c r="B64" s="51" t="s">
        <v>44</v>
      </c>
      <c r="C64" s="53">
        <v>1</v>
      </c>
      <c r="D64" s="53">
        <v>36</v>
      </c>
      <c r="E64" s="53"/>
      <c r="F64" s="57">
        <f t="shared" si="7"/>
        <v>0</v>
      </c>
      <c r="G64" s="53"/>
      <c r="H64" s="57">
        <f t="shared" si="8"/>
        <v>0</v>
      </c>
    </row>
    <row r="65" spans="1:8" ht="18" x14ac:dyDescent="0.4">
      <c r="A65" s="48">
        <v>3</v>
      </c>
      <c r="B65" s="51" t="s">
        <v>45</v>
      </c>
      <c r="C65" s="53">
        <v>2</v>
      </c>
      <c r="D65" s="53">
        <v>36</v>
      </c>
      <c r="E65" s="53"/>
      <c r="F65" s="57">
        <f t="shared" si="7"/>
        <v>0</v>
      </c>
      <c r="G65" s="53"/>
      <c r="H65" s="57">
        <f t="shared" si="8"/>
        <v>0</v>
      </c>
    </row>
    <row r="66" spans="1:8" ht="18" x14ac:dyDescent="0.4">
      <c r="A66" s="48">
        <v>4</v>
      </c>
      <c r="B66" s="51" t="s">
        <v>59</v>
      </c>
      <c r="C66" s="53">
        <v>1</v>
      </c>
      <c r="D66" s="53">
        <v>36</v>
      </c>
      <c r="E66" s="53">
        <v>0</v>
      </c>
      <c r="F66" s="57">
        <f t="shared" si="7"/>
        <v>0</v>
      </c>
      <c r="G66" s="53"/>
      <c r="H66" s="57">
        <f t="shared" si="8"/>
        <v>0</v>
      </c>
    </row>
    <row r="67" spans="1:8" ht="18" x14ac:dyDescent="0.4">
      <c r="A67" s="48">
        <v>5</v>
      </c>
      <c r="B67" s="51" t="s">
        <v>60</v>
      </c>
      <c r="C67" s="53">
        <v>0</v>
      </c>
      <c r="D67" s="53">
        <v>36</v>
      </c>
      <c r="E67" s="53">
        <v>0</v>
      </c>
      <c r="F67" s="57">
        <f t="shared" si="7"/>
        <v>0</v>
      </c>
      <c r="G67" s="53">
        <v>0</v>
      </c>
      <c r="H67" s="57">
        <f t="shared" si="8"/>
        <v>0</v>
      </c>
    </row>
    <row r="68" spans="1:8" ht="18" x14ac:dyDescent="0.4">
      <c r="A68" s="48">
        <v>6</v>
      </c>
      <c r="B68" s="51" t="s">
        <v>61</v>
      </c>
      <c r="C68" s="53">
        <v>1</v>
      </c>
      <c r="D68" s="53">
        <v>36</v>
      </c>
      <c r="E68" s="53">
        <v>0</v>
      </c>
      <c r="F68" s="57">
        <f t="shared" si="7"/>
        <v>0</v>
      </c>
      <c r="G68" s="53">
        <v>0</v>
      </c>
      <c r="H68" s="57">
        <f t="shared" si="8"/>
        <v>0</v>
      </c>
    </row>
    <row r="69" spans="1:8" ht="18" x14ac:dyDescent="0.4">
      <c r="A69" s="48">
        <v>7</v>
      </c>
      <c r="B69" s="51" t="s">
        <v>62</v>
      </c>
      <c r="C69" s="53">
        <v>1</v>
      </c>
      <c r="D69" s="53">
        <v>36</v>
      </c>
      <c r="E69" s="53"/>
      <c r="F69" s="57">
        <f t="shared" si="7"/>
        <v>0</v>
      </c>
      <c r="G69" s="53"/>
      <c r="H69" s="57">
        <f t="shared" si="8"/>
        <v>0</v>
      </c>
    </row>
    <row r="70" spans="1:8" ht="19" x14ac:dyDescent="0.5">
      <c r="A70" s="332" t="s">
        <v>17</v>
      </c>
      <c r="B70" s="333"/>
      <c r="C70" s="334"/>
      <c r="D70" s="52"/>
      <c r="E70" s="58">
        <f>SUM(E63:E69)</f>
        <v>0</v>
      </c>
      <c r="F70" s="59">
        <f>SUM(F63:F69)</f>
        <v>0</v>
      </c>
      <c r="G70" s="58">
        <f>SUM(G63:G69)</f>
        <v>0</v>
      </c>
      <c r="H70" s="59">
        <f>SUM(H63:H69)</f>
        <v>0</v>
      </c>
    </row>
    <row r="72" spans="1:8" ht="19.5" x14ac:dyDescent="0.35">
      <c r="A72" s="325" t="s">
        <v>52</v>
      </c>
      <c r="B72" s="325"/>
      <c r="C72" s="325"/>
      <c r="D72" s="325"/>
      <c r="E72" s="325"/>
      <c r="F72" s="325"/>
      <c r="G72" s="325"/>
      <c r="H72" s="325"/>
    </row>
    <row r="73" spans="1:8" x14ac:dyDescent="0.35">
      <c r="A73" s="326" t="s">
        <v>41</v>
      </c>
      <c r="B73" s="329" t="s">
        <v>78</v>
      </c>
      <c r="C73" s="314" t="s">
        <v>80</v>
      </c>
      <c r="D73" s="317" t="s">
        <v>79</v>
      </c>
      <c r="E73" s="320" t="s">
        <v>53</v>
      </c>
      <c r="F73" s="321"/>
      <c r="G73" s="321"/>
      <c r="H73" s="321"/>
    </row>
    <row r="74" spans="1:8" ht="18" x14ac:dyDescent="0.4">
      <c r="A74" s="327"/>
      <c r="B74" s="330"/>
      <c r="C74" s="315"/>
      <c r="D74" s="318"/>
      <c r="E74" s="114" t="s">
        <v>54</v>
      </c>
      <c r="F74" s="115"/>
      <c r="G74" s="114" t="s">
        <v>55</v>
      </c>
      <c r="H74" s="115"/>
    </row>
    <row r="75" spans="1:8" x14ac:dyDescent="0.35">
      <c r="A75" s="328"/>
      <c r="B75" s="331"/>
      <c r="C75" s="316"/>
      <c r="D75" s="319"/>
      <c r="E75" s="55" t="s">
        <v>52</v>
      </c>
      <c r="F75" s="73" t="s">
        <v>58</v>
      </c>
      <c r="G75" s="55" t="s">
        <v>52</v>
      </c>
      <c r="H75" s="73" t="s">
        <v>58</v>
      </c>
    </row>
    <row r="76" spans="1:8" ht="18" x14ac:dyDescent="0.4">
      <c r="A76" s="48">
        <v>1</v>
      </c>
      <c r="B76" s="51" t="s">
        <v>46</v>
      </c>
      <c r="C76" s="53">
        <v>1</v>
      </c>
      <c r="D76" s="53">
        <v>0</v>
      </c>
      <c r="E76" s="53"/>
      <c r="F76" s="78">
        <f>C76*D76*E76</f>
        <v>0</v>
      </c>
      <c r="G76" s="53"/>
      <c r="H76" s="78">
        <f>C76*D76*G76</f>
        <v>0</v>
      </c>
    </row>
    <row r="77" spans="1:8" ht="18" x14ac:dyDescent="0.4">
      <c r="A77" s="322" t="s">
        <v>17</v>
      </c>
      <c r="B77" s="323"/>
      <c r="C77" s="323"/>
      <c r="D77" s="323"/>
      <c r="E77" s="324"/>
      <c r="F77" s="80">
        <f>F76</f>
        <v>0</v>
      </c>
      <c r="G77" s="79" t="s">
        <v>17</v>
      </c>
      <c r="H77" s="80">
        <f>H76</f>
        <v>0</v>
      </c>
    </row>
    <row r="79" spans="1:8" ht="19.5" x14ac:dyDescent="0.35">
      <c r="A79" s="325" t="s">
        <v>104</v>
      </c>
      <c r="B79" s="325"/>
      <c r="C79" s="325"/>
      <c r="D79" s="325"/>
      <c r="E79" s="325"/>
      <c r="F79" s="325"/>
      <c r="G79" s="325"/>
      <c r="H79" s="325"/>
    </row>
    <row r="80" spans="1:8" x14ac:dyDescent="0.35">
      <c r="A80" s="326" t="s">
        <v>41</v>
      </c>
      <c r="B80" s="329" t="s">
        <v>78</v>
      </c>
      <c r="C80" s="314" t="s">
        <v>80</v>
      </c>
      <c r="D80" s="317" t="s">
        <v>79</v>
      </c>
      <c r="E80" s="320" t="s">
        <v>53</v>
      </c>
      <c r="F80" s="321"/>
      <c r="G80" s="321"/>
      <c r="H80" s="321"/>
    </row>
    <row r="81" spans="1:10" ht="18" x14ac:dyDescent="0.4">
      <c r="A81" s="327"/>
      <c r="B81" s="330"/>
      <c r="C81" s="315"/>
      <c r="D81" s="318"/>
      <c r="E81" s="114" t="s">
        <v>354</v>
      </c>
      <c r="F81" s="115"/>
      <c r="G81" s="114" t="s">
        <v>355</v>
      </c>
      <c r="H81" s="115"/>
    </row>
    <row r="82" spans="1:10" x14ac:dyDescent="0.35">
      <c r="A82" s="328"/>
      <c r="B82" s="331"/>
      <c r="C82" s="316"/>
      <c r="D82" s="319"/>
      <c r="E82" s="55" t="s">
        <v>52</v>
      </c>
      <c r="F82" s="73" t="s">
        <v>58</v>
      </c>
      <c r="G82" s="55" t="s">
        <v>52</v>
      </c>
      <c r="H82" s="73" t="s">
        <v>58</v>
      </c>
    </row>
    <row r="83" spans="1:10" ht="18" x14ac:dyDescent="0.4">
      <c r="A83" s="48">
        <v>1</v>
      </c>
      <c r="B83" s="51" t="s">
        <v>104</v>
      </c>
      <c r="C83" s="53">
        <v>12</v>
      </c>
      <c r="D83" s="53">
        <v>0</v>
      </c>
      <c r="E83" s="53">
        <v>0</v>
      </c>
      <c r="F83" s="78">
        <f>C83*D83*E83</f>
        <v>0</v>
      </c>
      <c r="G83" s="53">
        <v>0</v>
      </c>
      <c r="H83" s="78">
        <f>C83*6*G83</f>
        <v>0</v>
      </c>
    </row>
    <row r="84" spans="1:10" ht="18" x14ac:dyDescent="0.4">
      <c r="A84" s="322" t="s">
        <v>17</v>
      </c>
      <c r="B84" s="323"/>
      <c r="C84" s="323"/>
      <c r="D84" s="323"/>
      <c r="E84" s="324"/>
      <c r="F84" s="80">
        <f>F83</f>
        <v>0</v>
      </c>
      <c r="G84" s="79" t="s">
        <v>17</v>
      </c>
      <c r="H84" s="80">
        <f>H83</f>
        <v>0</v>
      </c>
    </row>
    <row r="86" spans="1:10" ht="19.5" x14ac:dyDescent="0.35">
      <c r="A86" s="325" t="s">
        <v>109</v>
      </c>
      <c r="B86" s="325"/>
      <c r="C86" s="325"/>
      <c r="D86" s="325"/>
      <c r="E86" s="325"/>
      <c r="F86" s="325"/>
      <c r="G86" s="325"/>
      <c r="H86" s="325"/>
    </row>
    <row r="87" spans="1:10" x14ac:dyDescent="0.35">
      <c r="A87" s="326" t="s">
        <v>41</v>
      </c>
      <c r="B87" s="326" t="s">
        <v>42</v>
      </c>
      <c r="C87" s="326" t="s">
        <v>47</v>
      </c>
      <c r="D87" s="317" t="s">
        <v>111</v>
      </c>
      <c r="E87" s="320" t="s">
        <v>53</v>
      </c>
      <c r="F87" s="321"/>
      <c r="G87" s="321"/>
      <c r="H87" s="321"/>
    </row>
    <row r="88" spans="1:10" ht="19" x14ac:dyDescent="0.5">
      <c r="A88" s="327"/>
      <c r="B88" s="327"/>
      <c r="C88" s="327"/>
      <c r="D88" s="318"/>
      <c r="E88" s="114" t="s">
        <v>354</v>
      </c>
      <c r="F88" s="115"/>
      <c r="G88" s="114" t="s">
        <v>355</v>
      </c>
      <c r="H88" s="115"/>
      <c r="J88" s="94"/>
    </row>
    <row r="89" spans="1:10" ht="19" x14ac:dyDescent="0.5">
      <c r="A89" s="328"/>
      <c r="B89" s="328"/>
      <c r="C89" s="328"/>
      <c r="D89" s="319"/>
      <c r="E89" s="55" t="s">
        <v>74</v>
      </c>
      <c r="F89" s="73" t="s">
        <v>58</v>
      </c>
      <c r="G89" s="55" t="s">
        <v>74</v>
      </c>
      <c r="H89" s="73" t="s">
        <v>58</v>
      </c>
      <c r="J89" s="94"/>
    </row>
    <row r="90" spans="1:10" ht="19" x14ac:dyDescent="0.5">
      <c r="A90" s="48">
        <v>1</v>
      </c>
      <c r="B90" s="51" t="s">
        <v>43</v>
      </c>
      <c r="C90" s="53">
        <v>1</v>
      </c>
      <c r="D90" s="53">
        <v>72</v>
      </c>
      <c r="E90" s="53"/>
      <c r="F90" s="57">
        <f t="shared" ref="F90:F96" si="9">C90*D90*E90</f>
        <v>0</v>
      </c>
      <c r="G90" s="53"/>
      <c r="H90" s="57">
        <f t="shared" ref="H90:H96" si="10">C90*D90*G90</f>
        <v>0</v>
      </c>
      <c r="J90" s="94"/>
    </row>
    <row r="91" spans="1:10" ht="19" x14ac:dyDescent="0.5">
      <c r="A91" s="48">
        <v>2</v>
      </c>
      <c r="B91" s="51" t="s">
        <v>44</v>
      </c>
      <c r="C91" s="53">
        <v>1</v>
      </c>
      <c r="D91" s="53">
        <v>72</v>
      </c>
      <c r="E91" s="53"/>
      <c r="F91" s="57">
        <f t="shared" si="9"/>
        <v>0</v>
      </c>
      <c r="G91" s="53"/>
      <c r="H91" s="57">
        <f t="shared" si="10"/>
        <v>0</v>
      </c>
      <c r="J91" s="94"/>
    </row>
    <row r="92" spans="1:10" ht="19" x14ac:dyDescent="0.5">
      <c r="A92" s="48">
        <v>3</v>
      </c>
      <c r="B92" s="51" t="s">
        <v>45</v>
      </c>
      <c r="C92" s="53">
        <v>2</v>
      </c>
      <c r="D92" s="53">
        <v>72</v>
      </c>
      <c r="E92" s="53"/>
      <c r="F92" s="57">
        <f t="shared" si="9"/>
        <v>0</v>
      </c>
      <c r="G92" s="53"/>
      <c r="H92" s="57">
        <f>C92*D92*G92</f>
        <v>0</v>
      </c>
      <c r="J92" s="94"/>
    </row>
    <row r="93" spans="1:10" ht="18" x14ac:dyDescent="0.4">
      <c r="A93" s="48">
        <v>4</v>
      </c>
      <c r="B93" s="51" t="s">
        <v>59</v>
      </c>
      <c r="C93" s="53">
        <v>1</v>
      </c>
      <c r="D93" s="53">
        <v>72</v>
      </c>
      <c r="E93" s="53"/>
      <c r="F93" s="57">
        <f t="shared" si="9"/>
        <v>0</v>
      </c>
      <c r="G93" s="53"/>
      <c r="H93" s="57">
        <f t="shared" si="10"/>
        <v>0</v>
      </c>
    </row>
    <row r="94" spans="1:10" ht="18" x14ac:dyDescent="0.4">
      <c r="A94" s="48">
        <v>5</v>
      </c>
      <c r="B94" s="51" t="s">
        <v>60</v>
      </c>
      <c r="C94" s="53">
        <v>0</v>
      </c>
      <c r="D94" s="53">
        <v>72</v>
      </c>
      <c r="E94" s="53"/>
      <c r="F94" s="57">
        <f t="shared" si="9"/>
        <v>0</v>
      </c>
      <c r="G94" s="53"/>
      <c r="H94" s="57">
        <f t="shared" si="10"/>
        <v>0</v>
      </c>
    </row>
    <row r="95" spans="1:10" ht="18" x14ac:dyDescent="0.4">
      <c r="A95" s="48">
        <v>6</v>
      </c>
      <c r="B95" s="51" t="s">
        <v>61</v>
      </c>
      <c r="C95" s="53">
        <v>1</v>
      </c>
      <c r="D95" s="53">
        <v>72</v>
      </c>
      <c r="E95" s="53"/>
      <c r="F95" s="57">
        <f t="shared" si="9"/>
        <v>0</v>
      </c>
      <c r="G95" s="53"/>
      <c r="H95" s="57">
        <f t="shared" si="10"/>
        <v>0</v>
      </c>
    </row>
    <row r="96" spans="1:10" ht="18" x14ac:dyDescent="0.4">
      <c r="A96" s="48">
        <v>7</v>
      </c>
      <c r="B96" s="51" t="s">
        <v>62</v>
      </c>
      <c r="C96" s="53">
        <v>1</v>
      </c>
      <c r="D96" s="53">
        <v>72</v>
      </c>
      <c r="E96" s="53"/>
      <c r="F96" s="57">
        <f t="shared" si="9"/>
        <v>0</v>
      </c>
      <c r="G96" s="53"/>
      <c r="H96" s="57">
        <f t="shared" si="10"/>
        <v>0</v>
      </c>
    </row>
    <row r="97" spans="1:8" ht="19" x14ac:dyDescent="0.5">
      <c r="A97" s="332" t="s">
        <v>17</v>
      </c>
      <c r="B97" s="333"/>
      <c r="C97" s="334"/>
      <c r="D97" s="52"/>
      <c r="E97" s="58">
        <f>SUM(E90:E96)</f>
        <v>0</v>
      </c>
      <c r="F97" s="59">
        <f>SUM(F90:F96)</f>
        <v>0</v>
      </c>
      <c r="G97" s="58">
        <f>SUM(G90:G96)</f>
        <v>0</v>
      </c>
      <c r="H97" s="59">
        <f>SUM(H90:H96)</f>
        <v>0</v>
      </c>
    </row>
    <row r="99" spans="1:8" ht="19.5" x14ac:dyDescent="0.35">
      <c r="A99" s="325" t="s">
        <v>110</v>
      </c>
      <c r="B99" s="325"/>
      <c r="C99" s="325"/>
      <c r="D99" s="325"/>
      <c r="E99" s="325"/>
      <c r="F99" s="325"/>
      <c r="G99" s="325"/>
      <c r="H99" s="325"/>
    </row>
    <row r="100" spans="1:8" x14ac:dyDescent="0.35">
      <c r="A100" s="326" t="s">
        <v>41</v>
      </c>
      <c r="B100" s="329" t="s">
        <v>78</v>
      </c>
      <c r="C100" s="314" t="s">
        <v>80</v>
      </c>
      <c r="D100" s="317" t="s">
        <v>79</v>
      </c>
      <c r="E100" s="320" t="s">
        <v>53</v>
      </c>
      <c r="F100" s="321"/>
      <c r="G100" s="321"/>
      <c r="H100" s="321"/>
    </row>
    <row r="101" spans="1:8" ht="18" x14ac:dyDescent="0.4">
      <c r="A101" s="327"/>
      <c r="B101" s="330"/>
      <c r="C101" s="315"/>
      <c r="D101" s="318"/>
      <c r="E101" s="114" t="s">
        <v>354</v>
      </c>
      <c r="F101" s="115"/>
      <c r="G101" s="114" t="s">
        <v>355</v>
      </c>
      <c r="H101" s="115"/>
    </row>
    <row r="102" spans="1:8" x14ac:dyDescent="0.35">
      <c r="A102" s="328"/>
      <c r="B102" s="331"/>
      <c r="C102" s="316"/>
      <c r="D102" s="319"/>
      <c r="E102" s="55" t="s">
        <v>110</v>
      </c>
      <c r="F102" s="73" t="s">
        <v>58</v>
      </c>
      <c r="G102" s="55" t="s">
        <v>110</v>
      </c>
      <c r="H102" s="73" t="s">
        <v>58</v>
      </c>
    </row>
    <row r="103" spans="1:8" ht="18" x14ac:dyDescent="0.4">
      <c r="A103" s="48">
        <v>1</v>
      </c>
      <c r="B103" s="51" t="s">
        <v>110</v>
      </c>
      <c r="C103" s="53">
        <v>12</v>
      </c>
      <c r="D103" s="53">
        <v>0</v>
      </c>
      <c r="E103" s="53">
        <v>0</v>
      </c>
      <c r="F103" s="78">
        <f>C103*D103*E103</f>
        <v>0</v>
      </c>
      <c r="G103" s="53">
        <v>0</v>
      </c>
      <c r="H103" s="78">
        <v>0</v>
      </c>
    </row>
    <row r="104" spans="1:8" ht="18" x14ac:dyDescent="0.4">
      <c r="A104" s="322" t="s">
        <v>17</v>
      </c>
      <c r="B104" s="323"/>
      <c r="C104" s="323"/>
      <c r="D104" s="323"/>
      <c r="E104" s="324"/>
      <c r="F104" s="80">
        <f>F103</f>
        <v>0</v>
      </c>
      <c r="G104" s="79" t="s">
        <v>17</v>
      </c>
      <c r="H104" s="80">
        <f>H103</f>
        <v>0</v>
      </c>
    </row>
    <row r="106" spans="1:8" ht="19.5" x14ac:dyDescent="0.35">
      <c r="A106" s="325" t="s">
        <v>165</v>
      </c>
      <c r="B106" s="325"/>
      <c r="C106" s="325"/>
      <c r="D106" s="325"/>
      <c r="E106" s="325"/>
      <c r="F106" s="325"/>
      <c r="G106" s="325"/>
      <c r="H106" s="325"/>
    </row>
    <row r="107" spans="1:8" x14ac:dyDescent="0.35">
      <c r="A107" s="326" t="s">
        <v>41</v>
      </c>
      <c r="B107" s="329" t="s">
        <v>78</v>
      </c>
      <c r="C107" s="314" t="s">
        <v>80</v>
      </c>
      <c r="D107" s="317" t="s">
        <v>79</v>
      </c>
      <c r="E107" s="320" t="s">
        <v>53</v>
      </c>
      <c r="F107" s="321"/>
      <c r="G107" s="321"/>
      <c r="H107" s="321"/>
    </row>
    <row r="108" spans="1:8" ht="18" x14ac:dyDescent="0.4">
      <c r="A108" s="327"/>
      <c r="B108" s="330"/>
      <c r="C108" s="315"/>
      <c r="D108" s="318"/>
      <c r="E108" s="114" t="s">
        <v>354</v>
      </c>
      <c r="F108" s="115"/>
      <c r="G108" s="114" t="s">
        <v>355</v>
      </c>
      <c r="H108" s="115"/>
    </row>
    <row r="109" spans="1:8" x14ac:dyDescent="0.35">
      <c r="A109" s="328"/>
      <c r="B109" s="331"/>
      <c r="C109" s="316"/>
      <c r="D109" s="319"/>
      <c r="E109" s="55" t="s">
        <v>110</v>
      </c>
      <c r="F109" s="73" t="s">
        <v>58</v>
      </c>
      <c r="G109" s="55" t="s">
        <v>110</v>
      </c>
      <c r="H109" s="73" t="s">
        <v>58</v>
      </c>
    </row>
    <row r="110" spans="1:8" ht="18" x14ac:dyDescent="0.4">
      <c r="A110" s="48">
        <v>1</v>
      </c>
      <c r="B110" s="51"/>
      <c r="C110" s="53">
        <v>12</v>
      </c>
      <c r="D110" s="53">
        <v>0</v>
      </c>
      <c r="E110" s="53">
        <v>0</v>
      </c>
      <c r="F110" s="78">
        <f>C110*D110*E110</f>
        <v>0</v>
      </c>
      <c r="G110" s="53">
        <v>0</v>
      </c>
      <c r="H110" s="78">
        <v>0</v>
      </c>
    </row>
    <row r="111" spans="1:8" ht="18" x14ac:dyDescent="0.4">
      <c r="A111" s="322" t="s">
        <v>17</v>
      </c>
      <c r="B111" s="323"/>
      <c r="C111" s="323"/>
      <c r="D111" s="323"/>
      <c r="E111" s="324"/>
      <c r="F111" s="80">
        <f>F110</f>
        <v>0</v>
      </c>
      <c r="G111" s="79" t="s">
        <v>17</v>
      </c>
      <c r="H111" s="80">
        <f>H110</f>
        <v>0</v>
      </c>
    </row>
  </sheetData>
  <mergeCells count="76">
    <mergeCell ref="A16:H16"/>
    <mergeCell ref="D5:D7"/>
    <mergeCell ref="A15:C15"/>
    <mergeCell ref="A18:H18"/>
    <mergeCell ref="A19:A21"/>
    <mergeCell ref="B19:B21"/>
    <mergeCell ref="C19:C21"/>
    <mergeCell ref="D19:D21"/>
    <mergeCell ref="E19:H19"/>
    <mergeCell ref="A1:H1"/>
    <mergeCell ref="A2:H2"/>
    <mergeCell ref="A4:H4"/>
    <mergeCell ref="E5:H5"/>
    <mergeCell ref="A5:A7"/>
    <mergeCell ref="B5:B7"/>
    <mergeCell ref="C5:C7"/>
    <mergeCell ref="A3:H3"/>
    <mergeCell ref="A43:C43"/>
    <mergeCell ref="A29:C29"/>
    <mergeCell ref="A32:H32"/>
    <mergeCell ref="A33:A35"/>
    <mergeCell ref="B33:B35"/>
    <mergeCell ref="C33:C35"/>
    <mergeCell ref="D33:D35"/>
    <mergeCell ref="E33:H33"/>
    <mergeCell ref="A30:H30"/>
    <mergeCell ref="A46:H46"/>
    <mergeCell ref="A47:A49"/>
    <mergeCell ref="B47:B49"/>
    <mergeCell ref="C47:C49"/>
    <mergeCell ref="D47:D49"/>
    <mergeCell ref="E47:H47"/>
    <mergeCell ref="A84:E84"/>
    <mergeCell ref="A59:H59"/>
    <mergeCell ref="A60:A62"/>
    <mergeCell ref="B60:B62"/>
    <mergeCell ref="C60:C62"/>
    <mergeCell ref="D60:D62"/>
    <mergeCell ref="E60:H60"/>
    <mergeCell ref="A80:A82"/>
    <mergeCell ref="B80:B82"/>
    <mergeCell ref="C80:C82"/>
    <mergeCell ref="D80:D82"/>
    <mergeCell ref="E80:H80"/>
    <mergeCell ref="A97:C97"/>
    <mergeCell ref="A99:H99"/>
    <mergeCell ref="A100:A102"/>
    <mergeCell ref="B100:B102"/>
    <mergeCell ref="A44:H44"/>
    <mergeCell ref="A77:E77"/>
    <mergeCell ref="A72:H72"/>
    <mergeCell ref="A73:A75"/>
    <mergeCell ref="B73:B75"/>
    <mergeCell ref="C73:C75"/>
    <mergeCell ref="D73:D75"/>
    <mergeCell ref="E73:H73"/>
    <mergeCell ref="A70:C70"/>
    <mergeCell ref="A57:C57"/>
    <mergeCell ref="A86:H86"/>
    <mergeCell ref="A79:H79"/>
    <mergeCell ref="A87:A89"/>
    <mergeCell ref="B87:B89"/>
    <mergeCell ref="C87:C89"/>
    <mergeCell ref="D87:D89"/>
    <mergeCell ref="E87:H87"/>
    <mergeCell ref="C100:C102"/>
    <mergeCell ref="D100:D102"/>
    <mergeCell ref="E100:H100"/>
    <mergeCell ref="A111:E111"/>
    <mergeCell ref="A106:H106"/>
    <mergeCell ref="A107:A109"/>
    <mergeCell ref="B107:B109"/>
    <mergeCell ref="C107:C109"/>
    <mergeCell ref="D107:D109"/>
    <mergeCell ref="E107:H107"/>
    <mergeCell ref="A104:E10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2:J11"/>
  <sheetViews>
    <sheetView tabSelected="1" topLeftCell="C1" workbookViewId="0">
      <selection activeCell="M14" sqref="M14"/>
    </sheetView>
  </sheetViews>
  <sheetFormatPr defaultColWidth="9.1796875" defaultRowHeight="17.5" x14ac:dyDescent="0.35"/>
  <cols>
    <col min="1" max="1" width="5" style="45" bestFit="1" customWidth="1"/>
    <col min="2" max="2" width="25.54296875" style="45" bestFit="1" customWidth="1"/>
    <col min="3" max="3" width="8.7265625" style="45" bestFit="1" customWidth="1"/>
    <col min="4" max="4" width="5.1796875" style="45" bestFit="1" customWidth="1"/>
    <col min="5" max="5" width="8" style="45" bestFit="1" customWidth="1"/>
    <col min="6" max="6" width="9" style="45" bestFit="1" customWidth="1"/>
    <col min="7" max="7" width="9.1796875" style="45"/>
    <col min="8" max="8" width="6.1796875" style="45" customWidth="1"/>
    <col min="9" max="16384" width="9.1796875" style="45"/>
  </cols>
  <sheetData>
    <row r="2" spans="1:10" x14ac:dyDescent="0.35">
      <c r="A2" s="343" t="s">
        <v>41</v>
      </c>
      <c r="B2" s="343" t="s">
        <v>85</v>
      </c>
      <c r="C2" s="345" t="s">
        <v>54</v>
      </c>
      <c r="D2" s="346"/>
      <c r="E2" s="346"/>
      <c r="F2" s="347"/>
      <c r="G2" s="345" t="s">
        <v>55</v>
      </c>
      <c r="H2" s="346"/>
      <c r="I2" s="346"/>
      <c r="J2" s="347"/>
    </row>
    <row r="3" spans="1:10" ht="30" x14ac:dyDescent="0.35">
      <c r="A3" s="344"/>
      <c r="B3" s="344"/>
      <c r="C3" s="81" t="s">
        <v>86</v>
      </c>
      <c r="D3" s="84" t="s">
        <v>89</v>
      </c>
      <c r="E3" s="81" t="s">
        <v>87</v>
      </c>
      <c r="F3" s="81" t="s">
        <v>88</v>
      </c>
      <c r="G3" s="81" t="s">
        <v>86</v>
      </c>
      <c r="H3" s="84" t="s">
        <v>89</v>
      </c>
      <c r="I3" s="81" t="s">
        <v>87</v>
      </c>
      <c r="J3" s="81" t="s">
        <v>88</v>
      </c>
    </row>
    <row r="4" spans="1:10" ht="16.5" customHeight="1" x14ac:dyDescent="0.4">
      <c r="A4" s="47">
        <v>1</v>
      </c>
      <c r="B4" s="46" t="s">
        <v>81</v>
      </c>
      <c r="C4" s="54">
        <v>15</v>
      </c>
      <c r="D4" s="54"/>
      <c r="E4" s="54"/>
      <c r="F4" s="82">
        <f>C4*D4*E4</f>
        <v>0</v>
      </c>
      <c r="G4" s="54">
        <v>15</v>
      </c>
      <c r="H4" s="54"/>
      <c r="I4" s="54"/>
      <c r="J4" s="82">
        <f>G4*H4*I4</f>
        <v>0</v>
      </c>
    </row>
    <row r="5" spans="1:10" ht="18" x14ac:dyDescent="0.4">
      <c r="A5" s="47">
        <v>2</v>
      </c>
      <c r="B5" s="46" t="s">
        <v>82</v>
      </c>
      <c r="C5" s="54">
        <v>5</v>
      </c>
      <c r="D5" s="54"/>
      <c r="E5" s="54"/>
      <c r="F5" s="82">
        <f t="shared" ref="F5:F10" si="0">C5*D5*E5</f>
        <v>0</v>
      </c>
      <c r="G5" s="54">
        <v>5</v>
      </c>
      <c r="H5" s="54"/>
      <c r="I5" s="54"/>
      <c r="J5" s="82">
        <f t="shared" ref="J5:J10" si="1">G5*H5*I5</f>
        <v>0</v>
      </c>
    </row>
    <row r="6" spans="1:10" ht="18" x14ac:dyDescent="0.4">
      <c r="A6" s="47">
        <v>3</v>
      </c>
      <c r="B6" s="46" t="s">
        <v>83</v>
      </c>
      <c r="C6" s="54">
        <v>52</v>
      </c>
      <c r="D6" s="54"/>
      <c r="E6" s="54"/>
      <c r="F6" s="82">
        <f t="shared" si="0"/>
        <v>0</v>
      </c>
      <c r="G6" s="54">
        <v>52</v>
      </c>
      <c r="H6" s="54"/>
      <c r="I6" s="54"/>
      <c r="J6" s="82">
        <f t="shared" si="1"/>
        <v>0</v>
      </c>
    </row>
    <row r="7" spans="1:10" ht="18" x14ac:dyDescent="0.4">
      <c r="A7" s="47">
        <v>4</v>
      </c>
      <c r="B7" s="46" t="s">
        <v>84</v>
      </c>
      <c r="C7" s="54">
        <v>6</v>
      </c>
      <c r="D7" s="54"/>
      <c r="E7" s="54"/>
      <c r="F7" s="82">
        <f t="shared" si="0"/>
        <v>0</v>
      </c>
      <c r="G7" s="54">
        <v>6</v>
      </c>
      <c r="H7" s="54"/>
      <c r="I7" s="54"/>
      <c r="J7" s="82">
        <f t="shared" si="1"/>
        <v>0</v>
      </c>
    </row>
    <row r="8" spans="1:10" ht="18" x14ac:dyDescent="0.4">
      <c r="A8" s="47">
        <v>5</v>
      </c>
      <c r="B8" s="46" t="s">
        <v>90</v>
      </c>
      <c r="C8" s="54">
        <v>2</v>
      </c>
      <c r="D8" s="54"/>
      <c r="E8" s="54"/>
      <c r="F8" s="82">
        <f t="shared" si="0"/>
        <v>0</v>
      </c>
      <c r="G8" s="54">
        <v>2</v>
      </c>
      <c r="H8" s="54"/>
      <c r="I8" s="54"/>
      <c r="J8" s="82">
        <f t="shared" si="1"/>
        <v>0</v>
      </c>
    </row>
    <row r="9" spans="1:10" ht="18" x14ac:dyDescent="0.4">
      <c r="A9" s="47">
        <v>6</v>
      </c>
      <c r="B9" s="46" t="s">
        <v>172</v>
      </c>
      <c r="C9" s="54">
        <v>5</v>
      </c>
      <c r="D9" s="54"/>
      <c r="E9" s="54"/>
      <c r="F9" s="82">
        <f t="shared" si="0"/>
        <v>0</v>
      </c>
      <c r="G9" s="54">
        <v>5</v>
      </c>
      <c r="H9" s="54"/>
      <c r="I9" s="54"/>
      <c r="J9" s="82">
        <f t="shared" si="1"/>
        <v>0</v>
      </c>
    </row>
    <row r="10" spans="1:10" ht="18" x14ac:dyDescent="0.4">
      <c r="A10" s="47">
        <v>7</v>
      </c>
      <c r="B10" s="46" t="s">
        <v>103</v>
      </c>
      <c r="C10" s="54">
        <v>12</v>
      </c>
      <c r="D10" s="54"/>
      <c r="E10" s="54"/>
      <c r="F10" s="82">
        <f t="shared" si="0"/>
        <v>0</v>
      </c>
      <c r="G10" s="54">
        <v>12</v>
      </c>
      <c r="H10" s="54"/>
      <c r="I10" s="54"/>
      <c r="J10" s="82">
        <f t="shared" si="1"/>
        <v>0</v>
      </c>
    </row>
    <row r="11" spans="1:10" ht="18" x14ac:dyDescent="0.4">
      <c r="A11" s="322" t="s">
        <v>17</v>
      </c>
      <c r="B11" s="324"/>
      <c r="C11" s="83"/>
      <c r="D11" s="83"/>
      <c r="E11" s="83"/>
      <c r="F11" s="83">
        <f>SUM(F4:F10)</f>
        <v>0</v>
      </c>
      <c r="G11" s="83"/>
      <c r="H11" s="83"/>
      <c r="I11" s="83"/>
      <c r="J11" s="83">
        <f>SUM(J4:J10)</f>
        <v>0</v>
      </c>
    </row>
  </sheetData>
  <mergeCells count="5">
    <mergeCell ref="A2:A3"/>
    <mergeCell ref="B2:B3"/>
    <mergeCell ref="A11:B11"/>
    <mergeCell ref="G2:J2"/>
    <mergeCell ref="C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L29"/>
  <sheetViews>
    <sheetView topLeftCell="F1" workbookViewId="0">
      <selection activeCell="M12" sqref="M12"/>
    </sheetView>
  </sheetViews>
  <sheetFormatPr defaultColWidth="9.1796875" defaultRowHeight="19" x14ac:dyDescent="0.5"/>
  <cols>
    <col min="1" max="1" width="8.26953125" style="94" customWidth="1"/>
    <col min="2" max="2" width="5" style="96" bestFit="1" customWidth="1"/>
    <col min="3" max="3" width="36.453125" style="45" bestFit="1" customWidth="1"/>
    <col min="4" max="4" width="7.7265625" style="94" customWidth="1"/>
    <col min="5" max="5" width="8.7265625" style="94" customWidth="1"/>
    <col min="6" max="6" width="12.7265625" style="94" bestFit="1" customWidth="1"/>
    <col min="7" max="7" width="14" style="94" customWidth="1"/>
    <col min="8" max="8" width="4.81640625" style="94" customWidth="1"/>
    <col min="9" max="9" width="5" style="94" bestFit="1" customWidth="1"/>
    <col min="10" max="10" width="37.1796875" style="94" customWidth="1"/>
    <col min="11" max="11" width="13" style="94" bestFit="1" customWidth="1"/>
    <col min="12" max="16384" width="9.1796875" style="94"/>
  </cols>
  <sheetData>
    <row r="1" spans="1:12" s="45" customFormat="1" ht="17.5" x14ac:dyDescent="0.35"/>
    <row r="2" spans="1:12" s="45" customFormat="1" ht="17.5" x14ac:dyDescent="0.35"/>
    <row r="3" spans="1:12" s="45" customFormat="1" ht="36" customHeight="1" x14ac:dyDescent="0.35">
      <c r="A3" s="98" t="s">
        <v>117</v>
      </c>
      <c r="B3" s="98" t="s">
        <v>41</v>
      </c>
      <c r="C3" s="98" t="s">
        <v>113</v>
      </c>
      <c r="D3" s="99" t="s">
        <v>114</v>
      </c>
      <c r="E3" s="99" t="s">
        <v>115</v>
      </c>
      <c r="F3" s="100" t="s">
        <v>354</v>
      </c>
      <c r="G3" s="100" t="s">
        <v>355</v>
      </c>
      <c r="I3" s="351" t="s">
        <v>124</v>
      </c>
      <c r="J3" s="352"/>
      <c r="K3" s="353"/>
      <c r="L3" s="74"/>
    </row>
    <row r="4" spans="1:12" ht="18.75" customHeight="1" x14ac:dyDescent="0.5">
      <c r="A4" s="358" t="s">
        <v>116</v>
      </c>
      <c r="B4" s="97">
        <v>1</v>
      </c>
      <c r="C4" s="46" t="s">
        <v>170</v>
      </c>
      <c r="D4" s="97">
        <f>(11+3+3+8)</f>
        <v>25</v>
      </c>
      <c r="E4" s="97">
        <v>4</v>
      </c>
      <c r="F4" s="76"/>
      <c r="G4" s="76"/>
      <c r="I4" s="49" t="s">
        <v>41</v>
      </c>
      <c r="J4" s="49" t="s">
        <v>125</v>
      </c>
      <c r="K4" s="49" t="s">
        <v>126</v>
      </c>
      <c r="L4" s="45"/>
    </row>
    <row r="5" spans="1:12" x14ac:dyDescent="0.5">
      <c r="A5" s="358"/>
      <c r="B5" s="97">
        <v>2</v>
      </c>
      <c r="C5" s="46" t="s">
        <v>118</v>
      </c>
      <c r="D5" s="97">
        <v>2</v>
      </c>
      <c r="E5" s="97">
        <v>2</v>
      </c>
      <c r="F5" s="76"/>
      <c r="G5" s="76"/>
      <c r="I5" s="97">
        <v>1</v>
      </c>
      <c r="J5" s="46" t="s">
        <v>171</v>
      </c>
      <c r="K5" s="101"/>
      <c r="L5" s="45"/>
    </row>
    <row r="6" spans="1:12" x14ac:dyDescent="0.5">
      <c r="A6" s="358"/>
      <c r="B6" s="97">
        <v>3</v>
      </c>
      <c r="C6" s="46" t="s">
        <v>119</v>
      </c>
      <c r="D6" s="97">
        <v>3</v>
      </c>
      <c r="E6" s="97">
        <v>3</v>
      </c>
      <c r="F6" s="76"/>
      <c r="G6" s="76"/>
      <c r="I6" s="97">
        <v>2</v>
      </c>
      <c r="J6" s="38" t="s">
        <v>127</v>
      </c>
      <c r="K6" s="101"/>
      <c r="L6" s="45"/>
    </row>
    <row r="7" spans="1:12" x14ac:dyDescent="0.5">
      <c r="A7" s="358"/>
      <c r="B7" s="97">
        <v>4</v>
      </c>
      <c r="C7" s="46" t="s">
        <v>133</v>
      </c>
      <c r="D7" s="97">
        <v>3</v>
      </c>
      <c r="E7" s="97">
        <v>3</v>
      </c>
      <c r="F7" s="76"/>
      <c r="G7" s="76"/>
      <c r="I7" s="97">
        <v>3</v>
      </c>
      <c r="J7" s="46" t="s">
        <v>128</v>
      </c>
      <c r="K7" s="101"/>
      <c r="L7" s="45"/>
    </row>
    <row r="8" spans="1:12" x14ac:dyDescent="0.5">
      <c r="A8" s="358"/>
      <c r="B8" s="97">
        <v>5</v>
      </c>
      <c r="C8" s="46" t="s">
        <v>120</v>
      </c>
      <c r="D8" s="97">
        <v>25</v>
      </c>
      <c r="E8" s="97">
        <v>5</v>
      </c>
      <c r="F8" s="76"/>
      <c r="G8" s="76"/>
      <c r="I8" s="97">
        <v>4</v>
      </c>
      <c r="J8" s="46" t="s">
        <v>129</v>
      </c>
      <c r="K8" s="101"/>
      <c r="L8" s="45"/>
    </row>
    <row r="9" spans="1:12" x14ac:dyDescent="0.5">
      <c r="A9" s="358"/>
      <c r="B9" s="97">
        <v>6</v>
      </c>
      <c r="C9" s="46" t="s">
        <v>121</v>
      </c>
      <c r="D9" s="97">
        <v>1</v>
      </c>
      <c r="E9" s="97">
        <v>7</v>
      </c>
      <c r="F9" s="76"/>
      <c r="G9" s="76"/>
      <c r="I9" s="97">
        <v>5</v>
      </c>
      <c r="J9" s="46" t="s">
        <v>130</v>
      </c>
      <c r="K9" s="101"/>
      <c r="L9" s="45"/>
    </row>
    <row r="10" spans="1:12" x14ac:dyDescent="0.5">
      <c r="A10" s="358"/>
      <c r="B10" s="97">
        <v>7</v>
      </c>
      <c r="C10" s="46" t="s">
        <v>122</v>
      </c>
      <c r="D10" s="97">
        <v>1</v>
      </c>
      <c r="E10" s="97">
        <v>4</v>
      </c>
      <c r="F10" s="76"/>
      <c r="G10" s="76"/>
      <c r="I10" s="97">
        <v>6</v>
      </c>
      <c r="J10" s="46" t="s">
        <v>131</v>
      </c>
      <c r="K10" s="101"/>
      <c r="L10" s="45"/>
    </row>
    <row r="11" spans="1:12" x14ac:dyDescent="0.5">
      <c r="A11" s="358"/>
      <c r="B11" s="97">
        <v>8</v>
      </c>
      <c r="C11" s="46" t="s">
        <v>123</v>
      </c>
      <c r="D11" s="97">
        <v>1</v>
      </c>
      <c r="E11" s="97">
        <v>2</v>
      </c>
      <c r="F11" s="76"/>
      <c r="G11" s="76"/>
      <c r="I11" s="97">
        <v>7</v>
      </c>
      <c r="J11" s="46" t="s">
        <v>166</v>
      </c>
      <c r="K11" s="101"/>
      <c r="L11" s="45"/>
    </row>
    <row r="12" spans="1:12" ht="18.75" customHeight="1" x14ac:dyDescent="0.5">
      <c r="A12" s="358"/>
      <c r="B12" s="359" t="s">
        <v>17</v>
      </c>
      <c r="C12" s="359"/>
      <c r="D12" s="359"/>
      <c r="E12" s="359"/>
      <c r="F12" s="103">
        <f>SUM(F4:F11)</f>
        <v>0</v>
      </c>
      <c r="G12" s="103">
        <f>SUM(G4:G11)</f>
        <v>0</v>
      </c>
      <c r="I12" s="354" t="s">
        <v>17</v>
      </c>
      <c r="J12" s="354"/>
      <c r="K12" s="102"/>
      <c r="L12" s="45"/>
    </row>
    <row r="13" spans="1:12" ht="18.75" customHeight="1" x14ac:dyDescent="0.5">
      <c r="A13" s="355" t="s">
        <v>136</v>
      </c>
      <c r="B13" s="97">
        <v>1</v>
      </c>
      <c r="C13" s="46" t="s">
        <v>119</v>
      </c>
      <c r="D13" s="97">
        <v>1</v>
      </c>
      <c r="E13" s="97">
        <v>3</v>
      </c>
      <c r="F13" s="47"/>
      <c r="G13" s="47"/>
      <c r="K13" s="96"/>
    </row>
    <row r="14" spans="1:12" x14ac:dyDescent="0.5">
      <c r="A14" s="355"/>
      <c r="B14" s="97">
        <v>2</v>
      </c>
      <c r="C14" s="46" t="s">
        <v>133</v>
      </c>
      <c r="D14" s="97">
        <v>1</v>
      </c>
      <c r="E14" s="97">
        <v>3</v>
      </c>
      <c r="F14" s="47"/>
      <c r="G14" s="47"/>
    </row>
    <row r="15" spans="1:12" x14ac:dyDescent="0.5">
      <c r="A15" s="355"/>
      <c r="B15" s="97">
        <v>3</v>
      </c>
      <c r="C15" s="46" t="s">
        <v>132</v>
      </c>
      <c r="D15" s="97">
        <v>1</v>
      </c>
      <c r="E15" s="97">
        <v>3</v>
      </c>
      <c r="F15" s="47"/>
      <c r="G15" s="47"/>
    </row>
    <row r="16" spans="1:12" x14ac:dyDescent="0.5">
      <c r="A16" s="355"/>
      <c r="B16" s="97">
        <v>4</v>
      </c>
      <c r="C16" s="46" t="s">
        <v>135</v>
      </c>
      <c r="D16" s="97">
        <v>1</v>
      </c>
      <c r="E16" s="97">
        <v>3</v>
      </c>
      <c r="F16" s="47"/>
      <c r="G16" s="47"/>
    </row>
    <row r="17" spans="1:7" x14ac:dyDescent="0.5">
      <c r="A17" s="355"/>
      <c r="B17" s="97">
        <v>5</v>
      </c>
      <c r="C17" s="46" t="s">
        <v>134</v>
      </c>
      <c r="D17" s="97">
        <v>1</v>
      </c>
      <c r="E17" s="97">
        <v>3</v>
      </c>
      <c r="F17" s="47"/>
      <c r="G17" s="47"/>
    </row>
    <row r="18" spans="1:7" x14ac:dyDescent="0.5">
      <c r="A18" s="355"/>
      <c r="B18" s="97">
        <v>6</v>
      </c>
      <c r="C18" s="46" t="s">
        <v>120</v>
      </c>
      <c r="D18" s="97">
        <v>1</v>
      </c>
      <c r="E18" s="97">
        <v>5</v>
      </c>
      <c r="F18" s="47"/>
      <c r="G18" s="47"/>
    </row>
    <row r="19" spans="1:7" x14ac:dyDescent="0.5">
      <c r="A19" s="355"/>
      <c r="B19" s="97">
        <v>7</v>
      </c>
      <c r="C19" s="46" t="s">
        <v>118</v>
      </c>
      <c r="D19" s="97">
        <v>1</v>
      </c>
      <c r="E19" s="97">
        <v>2</v>
      </c>
      <c r="F19" s="47"/>
      <c r="G19" s="47"/>
    </row>
    <row r="20" spans="1:7" x14ac:dyDescent="0.5">
      <c r="A20" s="355"/>
      <c r="B20" s="97">
        <v>8</v>
      </c>
      <c r="C20" s="46" t="s">
        <v>137</v>
      </c>
      <c r="D20" s="97">
        <v>1</v>
      </c>
      <c r="E20" s="97">
        <v>3</v>
      </c>
      <c r="F20" s="47"/>
      <c r="G20" s="47"/>
    </row>
    <row r="21" spans="1:7" x14ac:dyDescent="0.5">
      <c r="A21" s="355"/>
      <c r="B21" s="97">
        <v>9</v>
      </c>
      <c r="C21" s="46" t="s">
        <v>138</v>
      </c>
      <c r="D21" s="97">
        <v>1</v>
      </c>
      <c r="E21" s="97">
        <v>3</v>
      </c>
      <c r="F21" s="47"/>
      <c r="G21" s="47"/>
    </row>
    <row r="22" spans="1:7" x14ac:dyDescent="0.5">
      <c r="A22" s="355"/>
      <c r="B22" s="97">
        <v>10</v>
      </c>
      <c r="C22" s="46" t="s">
        <v>121</v>
      </c>
      <c r="D22" s="97">
        <v>1</v>
      </c>
      <c r="E22" s="97">
        <v>7</v>
      </c>
      <c r="F22" s="47"/>
      <c r="G22" s="47"/>
    </row>
    <row r="23" spans="1:7" ht="18.75" customHeight="1" x14ac:dyDescent="0.5">
      <c r="A23" s="355"/>
      <c r="B23" s="356" t="s">
        <v>17</v>
      </c>
      <c r="C23" s="357"/>
      <c r="D23" s="104"/>
      <c r="E23" s="104"/>
      <c r="F23" s="104">
        <f>SUM(F13:F22)</f>
        <v>0</v>
      </c>
      <c r="G23" s="104">
        <f>SUM(G13:G22)</f>
        <v>0</v>
      </c>
    </row>
    <row r="24" spans="1:7" x14ac:dyDescent="0.5">
      <c r="A24" s="349" t="s">
        <v>141</v>
      </c>
      <c r="B24" s="97">
        <v>1</v>
      </c>
      <c r="C24" s="46" t="s">
        <v>139</v>
      </c>
      <c r="D24" s="50">
        <v>30</v>
      </c>
      <c r="E24" s="50">
        <v>3</v>
      </c>
      <c r="F24" s="50"/>
      <c r="G24" s="50"/>
    </row>
    <row r="25" spans="1:7" x14ac:dyDescent="0.5">
      <c r="A25" s="350"/>
      <c r="B25" s="97">
        <v>2</v>
      </c>
      <c r="C25" s="46" t="s">
        <v>140</v>
      </c>
      <c r="D25" s="50">
        <v>25</v>
      </c>
      <c r="E25" s="50">
        <v>3</v>
      </c>
      <c r="F25" s="50"/>
      <c r="G25" s="50"/>
    </row>
    <row r="26" spans="1:7" x14ac:dyDescent="0.5">
      <c r="A26" s="350"/>
      <c r="B26" s="97">
        <v>3</v>
      </c>
      <c r="C26" s="46" t="s">
        <v>167</v>
      </c>
      <c r="D26" s="50">
        <v>100</v>
      </c>
      <c r="E26" s="50">
        <v>1</v>
      </c>
      <c r="F26" s="50"/>
      <c r="G26" s="50"/>
    </row>
    <row r="27" spans="1:7" x14ac:dyDescent="0.5">
      <c r="A27" s="350"/>
      <c r="B27" s="97">
        <v>4</v>
      </c>
      <c r="C27" s="46" t="s">
        <v>168</v>
      </c>
      <c r="D27" s="50">
        <v>50</v>
      </c>
      <c r="E27" s="50">
        <v>10</v>
      </c>
      <c r="F27" s="50"/>
      <c r="G27" s="50"/>
    </row>
    <row r="28" spans="1:7" x14ac:dyDescent="0.5">
      <c r="A28" s="350"/>
      <c r="B28" s="97">
        <v>5</v>
      </c>
      <c r="C28" s="46" t="s">
        <v>176</v>
      </c>
      <c r="D28" s="50">
        <v>500</v>
      </c>
      <c r="E28" s="50">
        <v>10</v>
      </c>
      <c r="F28" s="50"/>
      <c r="G28" s="50"/>
    </row>
    <row r="29" spans="1:7" ht="17.5" x14ac:dyDescent="0.5">
      <c r="A29" s="350"/>
      <c r="B29" s="348" t="s">
        <v>17</v>
      </c>
      <c r="C29" s="348"/>
      <c r="D29" s="104"/>
      <c r="E29" s="104"/>
      <c r="F29" s="104">
        <f>SUM(F24:F28)</f>
        <v>0</v>
      </c>
      <c r="G29" s="104">
        <f>SUM(G24:G28)</f>
        <v>0</v>
      </c>
    </row>
  </sheetData>
  <mergeCells count="8">
    <mergeCell ref="B29:C29"/>
    <mergeCell ref="A24:A29"/>
    <mergeCell ref="I3:K3"/>
    <mergeCell ref="I12:J12"/>
    <mergeCell ref="A13:A23"/>
    <mergeCell ref="B23:C23"/>
    <mergeCell ref="A4:A12"/>
    <mergeCell ref="B12:E12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H22" sqref="H22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Annual Paln</vt:lpstr>
      <vt:lpstr>BS</vt:lpstr>
      <vt:lpstr>PL</vt:lpstr>
      <vt:lpstr>Fund</vt:lpstr>
      <vt:lpstr>PEARLS</vt:lpstr>
      <vt:lpstr>Staff expenditure</vt:lpstr>
      <vt:lpstr>Meeting expenditure</vt:lpstr>
      <vt:lpstr>Training Education</vt:lpstr>
      <vt:lpstr>Other As per your need</vt:lpstr>
      <vt:lpstr>Share</vt:lpstr>
      <vt:lpstr>Loan</vt:lpstr>
      <vt:lpstr>Saving</vt:lpstr>
      <vt:lpstr>Fixed Assets</vt:lpstr>
      <vt:lpstr>Income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Keshab Dahal</dc:creator>
  <cp:lastModifiedBy>Narayan Belbase</cp:lastModifiedBy>
  <cp:lastPrinted>2018-04-04T13:53:21Z</cp:lastPrinted>
  <dcterms:created xsi:type="dcterms:W3CDTF">2017-07-23T15:00:25Z</dcterms:created>
  <dcterms:modified xsi:type="dcterms:W3CDTF">2026-04-24T06:44:58Z</dcterms:modified>
</cp:coreProperties>
</file>